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DieseArbeitsmappe" hidePivotFieldList="1" defaultThemeVersion="124226"/>
  <bookViews>
    <workbookView xWindow="600" yWindow="285" windowWidth="19440" windowHeight="9795"/>
  </bookViews>
  <sheets>
    <sheet name="Erfassung" sheetId="1" r:id="rId1"/>
    <sheet name="Liste" sheetId="2" state="hidden" r:id="rId2"/>
    <sheet name="Auswertung" sheetId="9" r:id="rId3"/>
    <sheet name="Hilfe" sheetId="10" r:id="rId4"/>
  </sheets>
  <definedNames>
    <definedName name="_xlnm._FilterDatabase" localSheetId="0" hidden="1">Erfassung!$A$3:$Y$8</definedName>
    <definedName name="RefListe1">Liste!$J$4:$J$16</definedName>
    <definedName name="RefListe2">Liste!$K$4:$K$12</definedName>
    <definedName name="RefListe3">Liste!$L$4:$L$8</definedName>
    <definedName name="RefListe4">Liste!$M$4:$M$9</definedName>
    <definedName name="RefListe5">Liste!$H$4:$H$14</definedName>
    <definedName name="RefListe6">Liste!$I$4:$I$11</definedName>
  </definedNames>
  <calcPr calcId="145621"/>
  <pivotCaches>
    <pivotCache cacheId="104" r:id="rId5"/>
    <pivotCache cacheId="106" r:id="rId6"/>
    <pivotCache cacheId="117" r:id="rId7"/>
  </pivotCaches>
</workbook>
</file>

<file path=xl/calcChain.xml><?xml version="1.0" encoding="utf-8"?>
<calcChain xmlns="http://schemas.openxmlformats.org/spreadsheetml/2006/main">
  <c r="O24" i="9" l="1"/>
  <c r="O18" i="9"/>
  <c r="O12" i="9"/>
  <c r="U9" i="9" l="1"/>
  <c r="U8" i="9"/>
  <c r="U7" i="9"/>
  <c r="U6" i="9"/>
  <c r="R31" i="9"/>
  <c r="R30" i="9"/>
  <c r="R29" i="9"/>
  <c r="R28" i="9"/>
  <c r="R27" i="9"/>
  <c r="R26" i="9"/>
  <c r="R25" i="9"/>
  <c r="R24" i="9"/>
  <c r="U10" i="9" l="1"/>
  <c r="R32" i="9"/>
  <c r="R17" i="9"/>
  <c r="R16" i="9"/>
  <c r="R15" i="9"/>
  <c r="R14" i="9"/>
  <c r="R13" i="9"/>
  <c r="R12" i="9"/>
  <c r="R11" i="9"/>
  <c r="R10" i="9"/>
  <c r="R9" i="9"/>
  <c r="R8" i="9"/>
  <c r="R7" i="9"/>
  <c r="R6" i="9"/>
  <c r="O30" i="9"/>
  <c r="O32" i="9"/>
  <c r="R18" i="9" l="1"/>
  <c r="O35" i="9"/>
  <c r="O36" i="9"/>
  <c r="O34" i="9"/>
  <c r="O33" i="9"/>
  <c r="O31" i="9"/>
  <c r="K40" i="9"/>
  <c r="K49" i="9"/>
  <c r="K48" i="9"/>
  <c r="K47" i="9"/>
  <c r="K46" i="9"/>
  <c r="K45" i="9"/>
  <c r="K44" i="9"/>
  <c r="K43" i="9"/>
  <c r="K42" i="9"/>
  <c r="K41" i="9"/>
  <c r="O37" i="9" l="1"/>
  <c r="K50" i="9"/>
</calcChain>
</file>

<file path=xl/sharedStrings.xml><?xml version="1.0" encoding="utf-8"?>
<sst xmlns="http://schemas.openxmlformats.org/spreadsheetml/2006/main" count="425" uniqueCount="309">
  <si>
    <t>Fall-Art</t>
  </si>
  <si>
    <t>Geschlecht</t>
  </si>
  <si>
    <t>Alter</t>
  </si>
  <si>
    <t>Familiäre Situation</t>
  </si>
  <si>
    <t>Religionszugehörigkeit</t>
  </si>
  <si>
    <t>Nationalität</t>
  </si>
  <si>
    <t>Aufenthaltsstatus</t>
  </si>
  <si>
    <t>Zuweisung</t>
  </si>
  <si>
    <t>Sprache in der Beratung</t>
  </si>
  <si>
    <t>Erbrachte Dienstleistungen</t>
  </si>
  <si>
    <t xml:space="preserve">Finanzielle Unterstützung </t>
  </si>
  <si>
    <t>Neu</t>
  </si>
  <si>
    <t>Fortsetzung</t>
  </si>
  <si>
    <t>weiblich</t>
  </si>
  <si>
    <t>männlich</t>
  </si>
  <si>
    <t>unter 20</t>
  </si>
  <si>
    <t>21-30</t>
  </si>
  <si>
    <t>31-50</t>
  </si>
  <si>
    <t>51-65</t>
  </si>
  <si>
    <t>über 65</t>
  </si>
  <si>
    <t>Alleinstehend</t>
  </si>
  <si>
    <t>Paar ohne Kinder</t>
  </si>
  <si>
    <t>Paar mit Kindern</t>
  </si>
  <si>
    <t>Alleinerziehend</t>
  </si>
  <si>
    <t>Katholisch</t>
  </si>
  <si>
    <t>Reformiert</t>
  </si>
  <si>
    <t>Christentum</t>
  </si>
  <si>
    <t>Islam</t>
  </si>
  <si>
    <t>Hinduismus</t>
  </si>
  <si>
    <t>Buddhismus</t>
  </si>
  <si>
    <t>Judentum</t>
  </si>
  <si>
    <t>Andere Religion</t>
  </si>
  <si>
    <t>Keine</t>
  </si>
  <si>
    <t>CH-Pass</t>
  </si>
  <si>
    <t>C-Ausweis</t>
  </si>
  <si>
    <t>B-Ausweis AuG</t>
  </si>
  <si>
    <t>B-Ausweis Flüchtling</t>
  </si>
  <si>
    <t>F-Ausweis AuG</t>
  </si>
  <si>
    <t>F-Ausweis Flüchtling</t>
  </si>
  <si>
    <t>L-Ausweis</t>
  </si>
  <si>
    <t>Afghanistan</t>
  </si>
  <si>
    <t>Afrika</t>
  </si>
  <si>
    <t>Ägypten</t>
  </si>
  <si>
    <t>Albanien</t>
  </si>
  <si>
    <t>Algerien</t>
  </si>
  <si>
    <t>Angola</t>
  </si>
  <si>
    <t>Äquatorialguinea</t>
  </si>
  <si>
    <t>Argentinien</t>
  </si>
  <si>
    <t>Armenien</t>
  </si>
  <si>
    <t>Aserbaidschan</t>
  </si>
  <si>
    <t>Äthiopien</t>
  </si>
  <si>
    <t>Balkan</t>
  </si>
  <si>
    <t>Bangladesh</t>
  </si>
  <si>
    <t>Belgien</t>
  </si>
  <si>
    <t>Belize</t>
  </si>
  <si>
    <t>Benin</t>
  </si>
  <si>
    <t>Bhutan</t>
  </si>
  <si>
    <t>Bolivien</t>
  </si>
  <si>
    <t xml:space="preserve">Bosnien </t>
  </si>
  <si>
    <t>Botswana</t>
  </si>
  <si>
    <t>Brasilien</t>
  </si>
  <si>
    <t>Bulgarien</t>
  </si>
  <si>
    <t>Burkina Faso</t>
  </si>
  <si>
    <t>Burundi</t>
  </si>
  <si>
    <t>Chile</t>
  </si>
  <si>
    <t>China</t>
  </si>
  <si>
    <t>Costa Rica</t>
  </si>
  <si>
    <t>Deutschland</t>
  </si>
  <si>
    <t>Dom.Rep.</t>
  </si>
  <si>
    <t>Ecuador</t>
  </si>
  <si>
    <t>Elfenbeinküste</t>
  </si>
  <si>
    <t>Eritrea</t>
  </si>
  <si>
    <t>Estland</t>
  </si>
  <si>
    <t>Frankreich</t>
  </si>
  <si>
    <t>Gabun</t>
  </si>
  <si>
    <t>Gambia</t>
  </si>
  <si>
    <t>Georgien</t>
  </si>
  <si>
    <t>Ghana</t>
  </si>
  <si>
    <t>Griechenland</t>
  </si>
  <si>
    <t>Guatemala</t>
  </si>
  <si>
    <t>Guinea</t>
  </si>
  <si>
    <t>Guinea-Bissau</t>
  </si>
  <si>
    <t>Haiti</t>
  </si>
  <si>
    <t>Honduras</t>
  </si>
  <si>
    <t>Indien</t>
  </si>
  <si>
    <t>Irak</t>
  </si>
  <si>
    <t>Iran</t>
  </si>
  <si>
    <t>Irland</t>
  </si>
  <si>
    <t>Israel</t>
  </si>
  <si>
    <t>Italien</t>
  </si>
  <si>
    <t>Jamaica</t>
  </si>
  <si>
    <t>Jemen</t>
  </si>
  <si>
    <t>Jordanien</t>
  </si>
  <si>
    <t>Kambodscha</t>
  </si>
  <si>
    <t>Kamerun</t>
  </si>
  <si>
    <t>Kanada</t>
  </si>
  <si>
    <t>Kap Verde</t>
  </si>
  <si>
    <t>Kasachstan</t>
  </si>
  <si>
    <t>Kenia</t>
  </si>
  <si>
    <t>Kirgistan</t>
  </si>
  <si>
    <t>Kolumbien</t>
  </si>
  <si>
    <t>Kongo</t>
  </si>
  <si>
    <t>Kosovo</t>
  </si>
  <si>
    <t>Kroatien</t>
  </si>
  <si>
    <t>Kuba</t>
  </si>
  <si>
    <t>Lateinamerika</t>
  </si>
  <si>
    <t>Lettland</t>
  </si>
  <si>
    <t>Libanon</t>
  </si>
  <si>
    <t>Liberia</t>
  </si>
  <si>
    <t>Litauen</t>
  </si>
  <si>
    <t>Lybien</t>
  </si>
  <si>
    <t>Madagaskar</t>
  </si>
  <si>
    <t>Maghreb</t>
  </si>
  <si>
    <t>Malawi</t>
  </si>
  <si>
    <t>Malaysia</t>
  </si>
  <si>
    <t>Mali</t>
  </si>
  <si>
    <t>Marokko</t>
  </si>
  <si>
    <t>Mauretanien</t>
  </si>
  <si>
    <t>Mazedonien</t>
  </si>
  <si>
    <t>Mexiko</t>
  </si>
  <si>
    <t>Mongolei</t>
  </si>
  <si>
    <t>Montenegro</t>
  </si>
  <si>
    <t>Mosambik</t>
  </si>
  <si>
    <t>Namibia</t>
  </si>
  <si>
    <t>Nepal</t>
  </si>
  <si>
    <t>Nicaragua</t>
  </si>
  <si>
    <t>Niederlande</t>
  </si>
  <si>
    <t>Niger</t>
  </si>
  <si>
    <t>Nigeria</t>
  </si>
  <si>
    <t>Nordkorea</t>
  </si>
  <si>
    <t>Östereich</t>
  </si>
  <si>
    <t>Pakistan</t>
  </si>
  <si>
    <t>Palästina</t>
  </si>
  <si>
    <t>Paraguay</t>
  </si>
  <si>
    <t>Peru</t>
  </si>
  <si>
    <t>Philippinen</t>
  </si>
  <si>
    <t>Polen</t>
  </si>
  <si>
    <t>Portugal</t>
  </si>
  <si>
    <t>Ruanda</t>
  </si>
  <si>
    <t>Rumänien</t>
  </si>
  <si>
    <t>Russland</t>
  </si>
  <si>
    <t>Schweiz</t>
  </si>
  <si>
    <t>Senegal</t>
  </si>
  <si>
    <t>Serbien</t>
  </si>
  <si>
    <t>Sierra Leone</t>
  </si>
  <si>
    <t>Slowakei</t>
  </si>
  <si>
    <t>Slowenien</t>
  </si>
  <si>
    <t>Somalia</t>
  </si>
  <si>
    <t>Spanien</t>
  </si>
  <si>
    <t>Sri Lanka</t>
  </si>
  <si>
    <t>Südafrika</t>
  </si>
  <si>
    <t>Sudan</t>
  </si>
  <si>
    <t>Südkorea</t>
  </si>
  <si>
    <t>Syrien</t>
  </si>
  <si>
    <t>Thailand</t>
  </si>
  <si>
    <t>Tibet</t>
  </si>
  <si>
    <t>Togo</t>
  </si>
  <si>
    <t>Tschechien</t>
  </si>
  <si>
    <t>Tschetschenien</t>
  </si>
  <si>
    <t>Tunesien</t>
  </si>
  <si>
    <t>Türkei</t>
  </si>
  <si>
    <t>Uganda</t>
  </si>
  <si>
    <t>Ukraine</t>
  </si>
  <si>
    <t>Unbekannt</t>
  </si>
  <si>
    <t>Ungarn</t>
  </si>
  <si>
    <t>Uruguay</t>
  </si>
  <si>
    <t>USA</t>
  </si>
  <si>
    <t>Usbekistan</t>
  </si>
  <si>
    <t>Venezuela</t>
  </si>
  <si>
    <t>Vietnam</t>
  </si>
  <si>
    <t>Weissrussland</t>
  </si>
  <si>
    <t>Westsahara</t>
  </si>
  <si>
    <t>Zypern</t>
  </si>
  <si>
    <t>N-Ausweis</t>
  </si>
  <si>
    <t>Abgewiesene Asylsuchende (AAS)</t>
  </si>
  <si>
    <t>Asyl NEE</t>
  </si>
  <si>
    <t>AAS - Dreif</t>
  </si>
  <si>
    <t>Sans-Papiers ohne Asyl</t>
  </si>
  <si>
    <t>Bekannte/ Familie</t>
  </si>
  <si>
    <t>Öffentlicher  Sozialdienst</t>
  </si>
  <si>
    <t>Soziale Organisationen</t>
  </si>
  <si>
    <t>Behörden/ Polizei</t>
  </si>
  <si>
    <t>Ärzte</t>
  </si>
  <si>
    <t>Pfarrblatt</t>
  </si>
  <si>
    <t>Internet</t>
  </si>
  <si>
    <t>Seelsorgeteam</t>
  </si>
  <si>
    <t>Andere</t>
  </si>
  <si>
    <t>Deutsch</t>
  </si>
  <si>
    <t>Englisch</t>
  </si>
  <si>
    <t>Französisch</t>
  </si>
  <si>
    <t>Italienisch</t>
  </si>
  <si>
    <t>Spanisch</t>
  </si>
  <si>
    <t>Portugiesisch</t>
  </si>
  <si>
    <t>Mit Dolmetschen</t>
  </si>
  <si>
    <t>Themen/ Fragenstellungen</t>
  </si>
  <si>
    <t>(Mehrfachnennung pro Eintrag möglich)</t>
  </si>
  <si>
    <t>Finanzen</t>
  </si>
  <si>
    <t>Beziehungen/ Soziale Isolation/ Freizeitgestaltung</t>
  </si>
  <si>
    <t>Integration/ Alltagsfragen</t>
  </si>
  <si>
    <t>Aus-/Weiterbildung</t>
  </si>
  <si>
    <t>Wohnen</t>
  </si>
  <si>
    <t>Arbeit</t>
  </si>
  <si>
    <t>Sozialversicherungen</t>
  </si>
  <si>
    <t>Ausländerrechtliches</t>
  </si>
  <si>
    <t xml:space="preserve">Asylverfahren  </t>
  </si>
  <si>
    <t>Administrative Anliegen</t>
  </si>
  <si>
    <t>Triage</t>
  </si>
  <si>
    <t>Beratung</t>
  </si>
  <si>
    <t>Begleitung</t>
  </si>
  <si>
    <t>Finanzielle Unterstützung</t>
  </si>
  <si>
    <t>Sachhilfe</t>
  </si>
  <si>
    <t>Vermittlung</t>
  </si>
  <si>
    <t>Vernetzung vor Ort</t>
  </si>
  <si>
    <t>Einsatz von Freiwilligen</t>
  </si>
  <si>
    <t>Pfarreikasse</t>
  </si>
  <si>
    <t xml:space="preserve">Hilfskasse für Menschen in Not </t>
  </si>
  <si>
    <t>Barkasse Asyl</t>
  </si>
  <si>
    <t>Private Stiftungen</t>
  </si>
  <si>
    <t xml:space="preserve"> Dossier-Nummer</t>
  </si>
  <si>
    <t xml:space="preserve"> Name Klient/in</t>
  </si>
  <si>
    <t xml:space="preserve"> Geschlecht</t>
  </si>
  <si>
    <t xml:space="preserve"> Alter</t>
  </si>
  <si>
    <t xml:space="preserve"> Familiäre Situation</t>
  </si>
  <si>
    <t xml:space="preserve"> Anzahl Kinder</t>
  </si>
  <si>
    <t xml:space="preserve"> Religionszugehörigkeit</t>
  </si>
  <si>
    <t xml:space="preserve"> Nationalität</t>
  </si>
  <si>
    <t xml:space="preserve"> Aufenthaltsstatus</t>
  </si>
  <si>
    <t xml:space="preserve"> Zuweisung</t>
  </si>
  <si>
    <t>Daten KlientInnen</t>
  </si>
  <si>
    <t xml:space="preserve"> Themen/
 Fragenstellungen </t>
  </si>
  <si>
    <t xml:space="preserve"> Erbrachte
 Dienstleistungen</t>
  </si>
  <si>
    <t xml:space="preserve"> Sprache in der
 Beratung</t>
  </si>
  <si>
    <t xml:space="preserve"> Beratung</t>
  </si>
  <si>
    <t xml:space="preserve"> Administration</t>
  </si>
  <si>
    <t xml:space="preserve"> Begleitung</t>
  </si>
  <si>
    <t xml:space="preserve"> Datum</t>
  </si>
  <si>
    <t xml:space="preserve"> Fall-Status</t>
  </si>
  <si>
    <t>Wohnort (PLZ)</t>
  </si>
  <si>
    <t>Wiederaufnahme</t>
  </si>
  <si>
    <t>Nicht erfasst</t>
  </si>
  <si>
    <t>Anzahl Gespräche</t>
  </si>
  <si>
    <t>Selber</t>
  </si>
  <si>
    <t>Gesundheit/ Krankheit</t>
  </si>
  <si>
    <t>Diverses</t>
  </si>
  <si>
    <t>Kontaktaufnahme ohne Dossier-Eröffnung</t>
  </si>
  <si>
    <t>Passanten</t>
  </si>
  <si>
    <t>Tel. Anfrage</t>
  </si>
  <si>
    <t>Notunterstützung</t>
  </si>
  <si>
    <t xml:space="preserve"> Kontaktaufnahme ohne
 Dossier-Eröffnung</t>
  </si>
  <si>
    <t xml:space="preserve"> Pfarreikasse</t>
  </si>
  <si>
    <t xml:space="preserve"> Barkasse Asyl</t>
  </si>
  <si>
    <t xml:space="preserve"> Private Stiftungen</t>
  </si>
  <si>
    <t xml:space="preserve"> Hilfskasse für 
     Menschen in Not</t>
  </si>
  <si>
    <t>Im VBA-Skript deaktiviert!!</t>
  </si>
  <si>
    <t>Gesamtergebnis</t>
  </si>
  <si>
    <t>Anzahl</t>
  </si>
  <si>
    <t>Wie benutze ich die Tabelle</t>
  </si>
  <si>
    <t>Eingabe</t>
  </si>
  <si>
    <t>Standard</t>
  </si>
  <si>
    <t>Betrifft Spalten</t>
  </si>
  <si>
    <t>Eingabemaske für Mehrfachauswahl</t>
  </si>
  <si>
    <t>Sortierung und Filter</t>
  </si>
  <si>
    <t>Fall-Status</t>
  </si>
  <si>
    <t>Öffentlicher Sozialdienst</t>
  </si>
  <si>
    <t>Kinder</t>
  </si>
  <si>
    <t>(Leer)</t>
  </si>
  <si>
    <t>Summe</t>
  </si>
  <si>
    <r>
      <t>Dossier-Nummer (</t>
    </r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),  Name Klient/in (</t>
    </r>
    <r>
      <rPr>
        <b/>
        <sz val="11"/>
        <color theme="1"/>
        <rFont val="Arial"/>
        <family val="2"/>
      </rPr>
      <t>B</t>
    </r>
    <r>
      <rPr>
        <sz val="11"/>
        <color theme="1"/>
        <rFont val="Arial"/>
        <family val="2"/>
      </rPr>
      <t>), Datum (</t>
    </r>
    <r>
      <rPr>
        <b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>), Wohnort (</t>
    </r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>),
Anzahl Kinder (</t>
    </r>
    <r>
      <rPr>
        <b/>
        <sz val="11"/>
        <color theme="1"/>
        <rFont val="Arial"/>
        <family val="2"/>
      </rPr>
      <t>I</t>
    </r>
    <r>
      <rPr>
        <sz val="11"/>
        <color theme="1"/>
        <rFont val="Arial"/>
        <family val="2"/>
      </rPr>
      <t>), Anzahl Gespräche (</t>
    </r>
    <r>
      <rPr>
        <b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>),  Beratung (</t>
    </r>
    <r>
      <rPr>
        <b/>
        <sz val="11"/>
        <color theme="1"/>
        <rFont val="Arial"/>
        <family val="2"/>
      </rPr>
      <t>O</t>
    </r>
    <r>
      <rPr>
        <sz val="11"/>
        <color theme="1"/>
        <rFont val="Arial"/>
        <family val="2"/>
      </rPr>
      <t>),  Administration (</t>
    </r>
    <r>
      <rPr>
        <b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),  Begleitung (</t>
    </r>
    <r>
      <rPr>
        <b/>
        <sz val="11"/>
        <color theme="1"/>
        <rFont val="Arial"/>
        <family val="2"/>
      </rPr>
      <t>Q</t>
    </r>
    <r>
      <rPr>
        <sz val="11"/>
        <color theme="1"/>
        <rFont val="Arial"/>
        <family val="2"/>
      </rPr>
      <t>), Pfarreikasse (</t>
    </r>
    <r>
      <rPr>
        <b/>
        <sz val="11"/>
        <color theme="1"/>
        <rFont val="Arial"/>
        <family val="2"/>
      </rPr>
      <t>U</t>
    </r>
    <r>
      <rPr>
        <sz val="11"/>
        <color theme="1"/>
        <rFont val="Arial"/>
        <family val="2"/>
      </rPr>
      <t>), Hilfskasse für Menschen in Not (</t>
    </r>
    <r>
      <rPr>
        <b/>
        <sz val="11"/>
        <color theme="1"/>
        <rFont val="Arial"/>
        <family val="2"/>
      </rPr>
      <t>V</t>
    </r>
    <r>
      <rPr>
        <sz val="11"/>
        <color theme="1"/>
        <rFont val="Arial"/>
        <family val="2"/>
      </rPr>
      <t>), Barkasse Asyl (</t>
    </r>
    <r>
      <rPr>
        <b/>
        <sz val="11"/>
        <color theme="1"/>
        <rFont val="Arial"/>
        <family val="2"/>
      </rPr>
      <t>W</t>
    </r>
    <r>
      <rPr>
        <sz val="11"/>
        <color theme="1"/>
        <rFont val="Arial"/>
        <family val="2"/>
      </rPr>
      <t>), Private Stiftungen (</t>
    </r>
    <r>
      <rPr>
        <b/>
        <sz val="11"/>
        <color theme="1"/>
        <rFont val="Arial"/>
        <family val="2"/>
      </rPr>
      <t>X</t>
    </r>
    <r>
      <rPr>
        <sz val="11"/>
        <color theme="1"/>
        <rFont val="Arial"/>
        <family val="2"/>
      </rPr>
      <t>)</t>
    </r>
  </si>
  <si>
    <r>
      <t xml:space="preserve">Feld mit Dropdownliste </t>
    </r>
    <r>
      <rPr>
        <sz val="11"/>
        <color theme="1"/>
        <rFont val="Wingdings 3"/>
        <family val="1"/>
        <charset val="2"/>
      </rPr>
      <t></t>
    </r>
  </si>
  <si>
    <r>
      <t>Fall-Art (</t>
    </r>
    <r>
      <rPr>
        <b/>
        <sz val="11"/>
        <color theme="1"/>
        <rFont val="Arial"/>
        <family val="2"/>
      </rPr>
      <t>D</t>
    </r>
    <r>
      <rPr>
        <sz val="11"/>
        <color theme="1"/>
        <rFont val="Arial"/>
        <family val="2"/>
      </rPr>
      <t>), Geschlecht (</t>
    </r>
    <r>
      <rPr>
        <b/>
        <sz val="11"/>
        <color theme="1"/>
        <rFont val="Arial"/>
        <family val="2"/>
      </rPr>
      <t>F</t>
    </r>
    <r>
      <rPr>
        <sz val="11"/>
        <color theme="1"/>
        <rFont val="Arial"/>
        <family val="2"/>
      </rPr>
      <t>), Alter (</t>
    </r>
    <r>
      <rPr>
        <b/>
        <sz val="11"/>
        <color theme="1"/>
        <rFont val="Arial"/>
        <family val="2"/>
      </rPr>
      <t>G</t>
    </r>
    <r>
      <rPr>
        <sz val="11"/>
        <color theme="1"/>
        <rFont val="Arial"/>
        <family val="2"/>
      </rPr>
      <t>), Familiäre Situation (</t>
    </r>
    <r>
      <rPr>
        <b/>
        <sz val="11"/>
        <color theme="1"/>
        <rFont val="Arial"/>
        <family val="2"/>
      </rPr>
      <t>H</t>
    </r>
    <r>
      <rPr>
        <sz val="11"/>
        <color theme="1"/>
        <rFont val="Arial"/>
        <family val="2"/>
      </rPr>
      <t>), Religionszugehörigkeit (</t>
    </r>
    <r>
      <rPr>
        <b/>
        <sz val="11"/>
        <color theme="1"/>
        <rFont val="Arial"/>
        <family val="2"/>
      </rPr>
      <t>J</t>
    </r>
    <r>
      <rPr>
        <sz val="11"/>
        <color theme="1"/>
        <rFont val="Arial"/>
        <family val="2"/>
      </rPr>
      <t>), Nationalität (</t>
    </r>
    <r>
      <rPr>
        <b/>
        <sz val="11"/>
        <color theme="1"/>
        <rFont val="Arial"/>
        <family val="2"/>
      </rPr>
      <t>K</t>
    </r>
    <r>
      <rPr>
        <sz val="11"/>
        <color theme="1"/>
        <rFont val="Arial"/>
        <family val="2"/>
      </rPr>
      <t>), Aufenthaltsstatus (</t>
    </r>
    <r>
      <rPr>
        <b/>
        <sz val="11"/>
        <color theme="1"/>
        <rFont val="Arial"/>
        <family val="2"/>
      </rPr>
      <t>L</t>
    </r>
    <r>
      <rPr>
        <sz val="11"/>
        <color theme="1"/>
        <rFont val="Arial"/>
        <family val="2"/>
      </rPr>
      <t>)</t>
    </r>
  </si>
  <si>
    <r>
      <t>Zuweisung (</t>
    </r>
    <r>
      <rPr>
        <b/>
        <sz val="11"/>
        <color theme="1"/>
        <rFont val="Arial"/>
        <family val="2"/>
      </rPr>
      <t>M</t>
    </r>
    <r>
      <rPr>
        <sz val="11"/>
        <color theme="1"/>
        <rFont val="Arial"/>
        <family val="2"/>
      </rPr>
      <t>), Sprache in der Beratung (</t>
    </r>
    <r>
      <rPr>
        <b/>
        <sz val="11"/>
        <color theme="1"/>
        <rFont val="Arial"/>
        <family val="2"/>
      </rPr>
      <t>R</t>
    </r>
    <r>
      <rPr>
        <sz val="11"/>
        <color theme="1"/>
        <rFont val="Arial"/>
        <family val="2"/>
      </rPr>
      <t>), Themen/ Fragenstellungen (</t>
    </r>
    <r>
      <rPr>
        <b/>
        <sz val="11"/>
        <color theme="1"/>
        <rFont val="Arial"/>
        <family val="2"/>
      </rPr>
      <t>S</t>
    </r>
    <r>
      <rPr>
        <sz val="11"/>
        <color theme="1"/>
        <rFont val="Arial"/>
        <family val="2"/>
      </rPr>
      <t>), Erbrachte Dienstleistungen (</t>
    </r>
    <r>
      <rPr>
        <b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>), Kontaktaufnahme ohne Dossier-Eröffnung (</t>
    </r>
    <r>
      <rPr>
        <b/>
        <sz val="11"/>
        <color theme="1"/>
        <rFont val="Arial"/>
        <family val="2"/>
      </rPr>
      <t>Y</t>
    </r>
    <r>
      <rPr>
        <sz val="11"/>
        <color theme="1"/>
        <rFont val="Arial"/>
        <family val="2"/>
      </rPr>
      <t>)</t>
    </r>
  </si>
  <si>
    <t>Hinweis</t>
  </si>
  <si>
    <t>Filtern/sortieren</t>
  </si>
  <si>
    <r>
      <t>Dazu muss bei der Überschrift rechts unten auf den Pfeil </t>
    </r>
    <r>
      <rPr>
        <sz val="12"/>
        <color theme="1"/>
        <rFont val="Wingdings 3"/>
        <family val="1"/>
        <charset val="2"/>
      </rPr>
      <t></t>
    </r>
    <r>
      <rPr>
        <sz val="12"/>
        <color theme="1"/>
        <rFont val="Arial"/>
        <family val="2"/>
      </rPr>
      <t xml:space="preserve">   zu klicken, um eine Auswahl zu treffen.</t>
    </r>
  </si>
  <si>
    <r>
      <t xml:space="preserve">Ganze Zeile der Überschrift markieren, bei </t>
    </r>
    <r>
      <rPr>
        <i/>
        <sz val="12"/>
        <color theme="1"/>
        <rFont val="Arial"/>
        <family val="2"/>
      </rPr>
      <t>&gt;Bearbeiten &gt;Sortieren und Filter</t>
    </r>
    <r>
      <rPr>
        <sz val="12"/>
        <color theme="1"/>
        <rFont val="Arial"/>
        <family val="2"/>
      </rPr>
      <t xml:space="preserve"> auf "Löschen" klicken.
Somit müssen nicht alle Filter gesucht und einzeln zurückgestellt werden.</t>
    </r>
  </si>
  <si>
    <t>Löschen von aktiven Filtern (alle)</t>
  </si>
  <si>
    <t>Gesamtergebnis in Std./Min.</t>
  </si>
  <si>
    <t>Summe [Min.]</t>
  </si>
  <si>
    <t>(Mehrfachauswahl)</t>
  </si>
  <si>
    <t>Finanzielle Unterstützung [Fr.]</t>
  </si>
  <si>
    <t>Administration</t>
  </si>
  <si>
    <t xml:space="preserve">Anzahl </t>
  </si>
  <si>
    <t>Gespräche</t>
  </si>
  <si>
    <t>Zeitaufwand</t>
  </si>
  <si>
    <t>Summe [Fr.]</t>
  </si>
  <si>
    <t>Hilfskasse für</t>
  </si>
  <si>
    <t>Menschen in Not</t>
  </si>
  <si>
    <t>Kontaktaufnahme ohne Dossier-</t>
  </si>
  <si>
    <r>
      <rPr>
        <b/>
        <sz val="12"/>
        <color theme="1"/>
        <rFont val="Arial"/>
        <family val="2"/>
      </rPr>
      <t>Eröffnung</t>
    </r>
    <r>
      <rPr>
        <b/>
        <i/>
        <sz val="12"/>
        <color theme="1"/>
        <rFont val="Arial"/>
        <family val="2"/>
      </rPr>
      <t xml:space="preserve"> (Mehrfachauswahl)</t>
    </r>
  </si>
  <si>
    <t>Erfassungstabelle für die pfarreiliche Sozialberatung - Jahr 2016</t>
  </si>
  <si>
    <r>
      <t>Zeitaufwand</t>
    </r>
    <r>
      <rPr>
        <sz val="14"/>
        <color theme="0"/>
        <rFont val="Calibri"/>
        <family val="2"/>
        <scheme val="minor"/>
      </rPr>
      <t xml:space="preserve"> [Min.]</t>
    </r>
  </si>
  <si>
    <t>E-Mail-Anfragen</t>
  </si>
  <si>
    <t>RefListe1</t>
  </si>
  <si>
    <t>RefListe2</t>
  </si>
  <si>
    <t>RefListe4</t>
  </si>
  <si>
    <t>RefListe3</t>
  </si>
  <si>
    <t>RefListe5</t>
  </si>
  <si>
    <t>RefListe6</t>
  </si>
  <si>
    <t>- Doppelklick in Eingabefeld und  „Ctrl“-Taste
   drücken um mehrere Elemente auszuwählen.
- Feld leeren= letzte (leere) Zeile auswählen.</t>
  </si>
  <si>
    <t>Art der Dateneingabe</t>
  </si>
  <si>
    <r>
      <t xml:space="preserve">Bei diesem Feld müssen Sie eine Auswahl treffen, d.h. ins Feld klicken, auf den Pfeil  </t>
    </r>
    <r>
      <rPr>
        <sz val="11"/>
        <color theme="1"/>
        <rFont val="Wingdings 3"/>
        <family val="1"/>
        <charset val="2"/>
      </rPr>
      <t></t>
    </r>
    <r>
      <rPr>
        <sz val="11"/>
        <color theme="1"/>
        <rFont val="Arial"/>
        <family val="2"/>
      </rPr>
      <t xml:space="preserve">   rechts neben dem Feld klicken und eine Auswahl treffen.</t>
    </r>
  </si>
  <si>
    <t>- Bei den Gruppen mit AutoFilter kann individuell ausgewertet werden.</t>
  </si>
  <si>
    <t>- "Anzahl" in der Auswertungsspalte bedeutet Anzahl Datensätze.</t>
  </si>
  <si>
    <t>- "Summe" in der Auswertungsspalte bedeutet zusammengezählte Positionen, unabhängig der Datensätze.</t>
  </si>
  <si>
    <t>Blatt "Auswertung"</t>
  </si>
  <si>
    <t>Blatt "Erfassung"</t>
  </si>
  <si>
    <r>
      <t xml:space="preserve">Die Überschriften sind mit AutoFilter versehen die es erlauben, Spalten zu filtern und /oder zu sortieren -&gt; gilt für Blatt "Erfassung" UND "Auswertung". 
</t>
    </r>
    <r>
      <rPr>
        <sz val="12"/>
        <rFont val="Arial"/>
        <family val="2"/>
      </rPr>
      <t>Damit der AutoFilter beim Blatt "Erfassung" alle Daten erfasst, müssen alle Felder mit Daten gefüllt sein. Dies hat aber auf die Daten im Blatt "Auswertung" keinen Einfluss.</t>
    </r>
  </si>
  <si>
    <t>Bei diesem Feld werden die Daten manuell, d.h. ganz normal eingegeben.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</si>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</sst>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"/>
    <numFmt numFmtId="165" formatCode="dd/mm/yy;@"/>
    <numFmt numFmtId="166" formatCode="h\ &quot;h&quot;\ mm\ &quot;min&quot;"/>
  </numFmts>
  <fonts count="29" x14ac:knownFonts="1"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Wingdings 3"/>
      <family val="1"/>
      <charset val="2"/>
    </font>
    <font>
      <i/>
      <sz val="12"/>
      <color theme="1"/>
      <name val="Arial"/>
      <family val="2"/>
    </font>
    <font>
      <sz val="20"/>
      <color theme="1"/>
      <name val="Arial"/>
      <family val="2"/>
    </font>
    <font>
      <u/>
      <sz val="13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Wingdings 3"/>
      <family val="1"/>
      <charset val="2"/>
    </font>
    <font>
      <b/>
      <i/>
      <sz val="12"/>
      <color theme="1"/>
      <name val="Arial"/>
      <family val="2"/>
    </font>
    <font>
      <sz val="13"/>
      <color theme="1"/>
      <name val="Arial"/>
      <family val="2"/>
    </font>
    <font>
      <b/>
      <sz val="15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Arial"/>
      <family val="2"/>
    </font>
    <font>
      <sz val="12"/>
      <color theme="1"/>
      <name val="Arial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9900"/>
        <bgColor theme="4" tint="0.79998168889431442"/>
      </patternFill>
    </fill>
    <fill>
      <patternFill patternType="solid">
        <fgColor rgb="FFF0EA0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</fills>
  <borders count="31">
    <border>
      <left/>
      <right/>
      <top/>
      <bottom/>
      <diagonal/>
    </border>
    <border>
      <left/>
      <right style="thick">
        <color rgb="FFFF99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5" fillId="4" borderId="0" xfId="0" applyFont="1" applyFill="1" applyAlignment="1">
      <alignment vertical="center"/>
    </xf>
    <xf numFmtId="0" fontId="5" fillId="4" borderId="0" xfId="0" applyFont="1" applyFill="1" applyBorder="1"/>
    <xf numFmtId="0" fontId="6" fillId="0" borderId="0" xfId="0" applyFont="1" applyAlignment="1">
      <alignment vertical="center"/>
    </xf>
    <xf numFmtId="0" fontId="7" fillId="0" borderId="0" xfId="0" applyFont="1" applyBorder="1"/>
    <xf numFmtId="0" fontId="8" fillId="2" borderId="0" xfId="0" applyFont="1" applyFill="1" applyAlignment="1">
      <alignment vertical="center"/>
    </xf>
    <xf numFmtId="0" fontId="2" fillId="0" borderId="0" xfId="0" applyFont="1" applyBorder="1"/>
    <xf numFmtId="0" fontId="1" fillId="8" borderId="0" xfId="0" applyFont="1" applyFill="1" applyAlignment="1">
      <alignment horizontal="left" vertical="center"/>
    </xf>
    <xf numFmtId="0" fontId="2" fillId="5" borderId="0" xfId="0" applyFont="1" applyFill="1"/>
    <xf numFmtId="0" fontId="5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9" fillId="5" borderId="0" xfId="0" applyFont="1" applyFill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/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10" fillId="4" borderId="18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" fillId="3" borderId="0" xfId="0" applyNumberFormat="1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0" fillId="10" borderId="11" xfId="0" applyFont="1" applyFill="1" applyBorder="1" applyAlignment="1">
      <alignment vertical="center"/>
    </xf>
    <xf numFmtId="0" fontId="10" fillId="1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10" fillId="9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NumberFormat="1" applyBorder="1"/>
    <xf numFmtId="0" fontId="0" fillId="0" borderId="5" xfId="0" pivotButton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NumberFormat="1" applyBorder="1" applyAlignment="1">
      <alignment vertical="center"/>
    </xf>
    <xf numFmtId="0" fontId="0" fillId="9" borderId="5" xfId="0" applyFill="1" applyBorder="1" applyAlignment="1">
      <alignment horizontal="left" vertical="center"/>
    </xf>
    <xf numFmtId="0" fontId="0" fillId="9" borderId="6" xfId="0" applyNumberFormat="1" applyFill="1" applyBorder="1" applyAlignment="1">
      <alignment vertical="center"/>
    </xf>
    <xf numFmtId="0" fontId="10" fillId="10" borderId="22" xfId="0" applyFont="1" applyFill="1" applyBorder="1" applyAlignment="1">
      <alignment vertical="center"/>
    </xf>
    <xf numFmtId="0" fontId="10" fillId="9" borderId="23" xfId="0" applyFont="1" applyFill="1" applyBorder="1" applyAlignment="1">
      <alignment horizontal="left" vertical="center"/>
    </xf>
    <xf numFmtId="0" fontId="10" fillId="9" borderId="24" xfId="0" applyNumberFormat="1" applyFont="1" applyFill="1" applyBorder="1" applyAlignment="1">
      <alignment vertical="center"/>
    </xf>
    <xf numFmtId="0" fontId="10" fillId="10" borderId="21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0" fillId="10" borderId="21" xfId="0" applyFont="1" applyFill="1" applyBorder="1" applyAlignment="1">
      <alignment vertical="center"/>
    </xf>
    <xf numFmtId="0" fontId="0" fillId="0" borderId="0" xfId="0" applyFill="1"/>
    <xf numFmtId="0" fontId="10" fillId="10" borderId="5" xfId="0" applyFont="1" applyFill="1" applyBorder="1" applyAlignment="1">
      <alignment vertical="center"/>
    </xf>
    <xf numFmtId="0" fontId="10" fillId="10" borderId="6" xfId="0" applyFont="1" applyFill="1" applyBorder="1" applyAlignment="1">
      <alignment vertical="center"/>
    </xf>
    <xf numFmtId="0" fontId="21" fillId="10" borderId="21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0" fillId="10" borderId="22" xfId="0" applyFont="1" applyFill="1" applyBorder="1" applyAlignment="1">
      <alignment horizontal="right" vertical="center"/>
    </xf>
    <xf numFmtId="0" fontId="10" fillId="9" borderId="24" xfId="0" applyFont="1" applyFill="1" applyBorder="1" applyAlignment="1">
      <alignment horizontal="right" vertical="center"/>
    </xf>
    <xf numFmtId="0" fontId="10" fillId="10" borderId="22" xfId="0" applyFont="1" applyFill="1" applyBorder="1" applyAlignment="1">
      <alignment horizontal="left" vertical="center"/>
    </xf>
    <xf numFmtId="0" fontId="10" fillId="10" borderId="6" xfId="0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0" fontId="0" fillId="0" borderId="26" xfId="0" applyNumberFormat="1" applyFill="1" applyBorder="1" applyAlignment="1">
      <alignment vertical="center"/>
    </xf>
    <xf numFmtId="0" fontId="10" fillId="12" borderId="5" xfId="0" applyFont="1" applyFill="1" applyBorder="1" applyAlignment="1">
      <alignment vertical="center"/>
    </xf>
    <xf numFmtId="0" fontId="10" fillId="12" borderId="0" xfId="0" applyFont="1" applyFill="1" applyBorder="1" applyAlignment="1">
      <alignment vertical="center"/>
    </xf>
    <xf numFmtId="0" fontId="10" fillId="12" borderId="6" xfId="0" applyFont="1" applyFill="1" applyBorder="1" applyAlignment="1">
      <alignment vertical="center"/>
    </xf>
    <xf numFmtId="0" fontId="10" fillId="11" borderId="5" xfId="0" applyFont="1" applyFill="1" applyBorder="1" applyAlignment="1">
      <alignment vertical="center"/>
    </xf>
    <xf numFmtId="0" fontId="10" fillId="11" borderId="0" xfId="0" applyFont="1" applyFill="1" applyBorder="1" applyAlignment="1">
      <alignment vertical="center"/>
    </xf>
    <xf numFmtId="0" fontId="10" fillId="11" borderId="6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10" fillId="10" borderId="7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166" fontId="10" fillId="9" borderId="6" xfId="0" applyNumberFormat="1" applyFont="1" applyFill="1" applyBorder="1" applyAlignment="1">
      <alignment vertical="center"/>
    </xf>
    <xf numFmtId="0" fontId="0" fillId="13" borderId="28" xfId="0" applyNumberFormat="1" applyFill="1" applyBorder="1" applyAlignment="1">
      <alignment vertical="center"/>
    </xf>
    <xf numFmtId="0" fontId="0" fillId="13" borderId="29" xfId="0" applyNumberFormat="1" applyFill="1" applyBorder="1" applyAlignment="1">
      <alignment vertical="center"/>
    </xf>
    <xf numFmtId="0" fontId="0" fillId="0" borderId="28" xfId="0" applyNumberFormat="1" applyBorder="1"/>
    <xf numFmtId="0" fontId="0" fillId="0" borderId="29" xfId="0" applyNumberFormat="1" applyBorder="1"/>
    <xf numFmtId="0" fontId="0" fillId="0" borderId="28" xfId="0" applyNumberFormat="1" applyFill="1" applyBorder="1" applyAlignment="1"/>
    <xf numFmtId="0" fontId="0" fillId="13" borderId="29" xfId="0" applyNumberFormat="1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165" fontId="2" fillId="0" borderId="0" xfId="0" applyNumberFormat="1" applyFont="1" applyAlignment="1" applyProtection="1">
      <alignment vertical="top"/>
      <protection locked="0"/>
    </xf>
    <xf numFmtId="14" fontId="2" fillId="0" borderId="0" xfId="0" applyNumberFormat="1" applyFont="1" applyAlignment="1" applyProtection="1">
      <alignment vertical="top"/>
      <protection locked="0"/>
    </xf>
    <xf numFmtId="0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65" fontId="3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5" fillId="14" borderId="0" xfId="0" applyFont="1" applyFill="1" applyAlignment="1" applyProtection="1">
      <alignment horizontal="center" vertical="center"/>
    </xf>
    <xf numFmtId="0" fontId="25" fillId="14" borderId="0" xfId="0" applyFont="1" applyFill="1" applyAlignment="1" applyProtection="1">
      <alignment horizontal="left" vertical="center"/>
    </xf>
    <xf numFmtId="165" fontId="25" fillId="14" borderId="0" xfId="0" applyNumberFormat="1" applyFont="1" applyFill="1" applyAlignment="1" applyProtection="1">
      <alignment horizontal="left" vertical="center"/>
    </xf>
    <xf numFmtId="0" fontId="25" fillId="14" borderId="0" xfId="0" applyNumberFormat="1" applyFont="1" applyFill="1" applyAlignment="1" applyProtection="1">
      <alignment vertical="center"/>
    </xf>
    <xf numFmtId="0" fontId="25" fillId="14" borderId="0" xfId="0" applyNumberFormat="1" applyFont="1" applyFill="1" applyAlignment="1" applyProtection="1">
      <alignment horizontal="center" vertical="center"/>
    </xf>
    <xf numFmtId="0" fontId="25" fillId="18" borderId="1" xfId="0" applyNumberFormat="1" applyFont="1" applyFill="1" applyBorder="1" applyAlignment="1" applyProtection="1">
      <alignment vertical="center"/>
    </xf>
    <xf numFmtId="0" fontId="25" fillId="18" borderId="0" xfId="0" applyNumberFormat="1" applyFont="1" applyFill="1" applyAlignment="1" applyProtection="1">
      <alignment vertical="center"/>
    </xf>
    <xf numFmtId="164" fontId="25" fillId="20" borderId="0" xfId="0" applyNumberFormat="1" applyFont="1" applyFill="1" applyAlignment="1" applyProtection="1">
      <alignment horizontal="left" vertical="center"/>
    </xf>
    <xf numFmtId="0" fontId="25" fillId="17" borderId="0" xfId="0" applyFont="1" applyFill="1" applyAlignment="1" applyProtection="1">
      <alignment horizontal="left" vertical="center"/>
    </xf>
    <xf numFmtId="0" fontId="1" fillId="22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18" fillId="0" borderId="16" xfId="0" quotePrefix="1" applyFont="1" applyBorder="1" applyAlignment="1">
      <alignment horizontal="left" vertical="center" wrapText="1"/>
    </xf>
    <xf numFmtId="0" fontId="1" fillId="15" borderId="6" xfId="0" applyFont="1" applyFill="1" applyBorder="1" applyAlignment="1" applyProtection="1">
      <alignment horizontal="center" textRotation="90"/>
    </xf>
    <xf numFmtId="0" fontId="1" fillId="15" borderId="30" xfId="0" applyFont="1" applyFill="1" applyBorder="1" applyAlignment="1" applyProtection="1">
      <alignment horizontal="center" textRotation="90"/>
    </xf>
    <xf numFmtId="165" fontId="1" fillId="15" borderId="30" xfId="0" applyNumberFormat="1" applyFont="1" applyFill="1" applyBorder="1" applyAlignment="1" applyProtection="1">
      <alignment horizontal="center" textRotation="90"/>
    </xf>
    <xf numFmtId="0" fontId="1" fillId="16" borderId="30" xfId="0" applyFont="1" applyFill="1" applyBorder="1" applyAlignment="1" applyProtection="1">
      <alignment horizontal="center" textRotation="90"/>
    </xf>
    <xf numFmtId="0" fontId="1" fillId="16" borderId="30" xfId="0" applyNumberFormat="1" applyFont="1" applyFill="1" applyBorder="1" applyAlignment="1" applyProtection="1">
      <alignment horizontal="center" textRotation="90"/>
    </xf>
    <xf numFmtId="0" fontId="1" fillId="8" borderId="30" xfId="0" applyNumberFormat="1" applyFont="1" applyFill="1" applyBorder="1" applyAlignment="1" applyProtection="1">
      <alignment horizontal="center" textRotation="90"/>
    </xf>
    <xf numFmtId="0" fontId="1" fillId="7" borderId="30" xfId="0" applyNumberFormat="1" applyFont="1" applyFill="1" applyBorder="1" applyAlignment="1" applyProtection="1">
      <alignment horizontal="center" textRotation="90"/>
    </xf>
    <xf numFmtId="164" fontId="1" fillId="9" borderId="30" xfId="0" applyNumberFormat="1" applyFont="1" applyFill="1" applyBorder="1" applyAlignment="1" applyProtection="1">
      <alignment horizontal="center" textRotation="90" wrapText="1"/>
    </xf>
    <xf numFmtId="0" fontId="1" fillId="9" borderId="30" xfId="0" applyFont="1" applyFill="1" applyBorder="1" applyAlignment="1" applyProtection="1">
      <alignment horizontal="center" textRotation="90" wrapText="1"/>
    </xf>
    <xf numFmtId="0" fontId="1" fillId="19" borderId="30" xfId="0" applyFont="1" applyFill="1" applyBorder="1" applyAlignment="1" applyProtection="1">
      <alignment horizontal="center" textRotation="90" wrapText="1"/>
    </xf>
    <xf numFmtId="0" fontId="1" fillId="21" borderId="5" xfId="0" applyFont="1" applyFill="1" applyBorder="1" applyAlignment="1" applyProtection="1">
      <alignment horizontal="center" textRotation="90" wrapText="1"/>
    </xf>
    <xf numFmtId="0" fontId="1" fillId="0" borderId="0" xfId="0" applyFont="1" applyFill="1" applyAlignment="1" applyProtection="1">
      <alignment horizontal="center" textRotation="90"/>
    </xf>
    <xf numFmtId="164" fontId="2" fillId="0" borderId="0" xfId="0" applyNumberFormat="1" applyFont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vertical="top" wrapText="1"/>
      <protection locked="0"/>
    </xf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top"/>
      <protection locked="0"/>
    </xf>
    <xf numFmtId="0" fontId="28" fillId="13" borderId="28" xfId="0" applyNumberFormat="1" applyFont="1" applyFill="1" applyBorder="1" applyAlignment="1">
      <alignment vertical="center"/>
    </xf>
    <xf numFmtId="0" fontId="24" fillId="0" borderId="0" xfId="0" applyNumberFormat="1" applyFont="1" applyAlignment="1" applyProtection="1">
      <alignment horizontal="left" vertical="center"/>
    </xf>
    <xf numFmtId="0" fontId="4" fillId="0" borderId="0" xfId="0" applyNumberFormat="1" applyFont="1" applyAlignment="1" applyProtection="1">
      <alignment horizontal="left" vertical="center"/>
    </xf>
    <xf numFmtId="0" fontId="22" fillId="0" borderId="5" xfId="0" quotePrefix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quotePrefix="1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2" xfId="0" quotePrefix="1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Standard" xfId="0" builtinId="0"/>
  </cellStyles>
  <dxfs count="141">
    <dxf>
      <border>
        <left style="thin">
          <color auto="1"/>
        </left>
        <right style="thin">
          <color auto="1"/>
        </right>
      </border>
    </dxf>
    <dxf>
      <alignment vertical="center" readingOrder="0"/>
    </dxf>
    <dxf>
      <border>
        <left/>
        <right/>
        <top/>
        <bottom/>
      </border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</border>
    </dxf>
    <dxf>
      <font>
        <b/>
      </font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</border>
    </dxf>
    <dxf>
      <border>
        <left style="thin">
          <color indexed="64"/>
        </left>
        <right style="thin">
          <color indexed="64"/>
        </right>
        <bottom/>
      </border>
    </dxf>
    <dxf>
      <fill>
        <patternFill>
          <fgColor theme="4" tint="0.79998168889431442"/>
          <bgColor theme="4" tint="0.79998168889431442"/>
        </patternFill>
      </fill>
    </dxf>
    <dxf>
      <font>
        <i val="0"/>
      </font>
    </dxf>
    <dxf>
      <fill>
        <patternFill>
          <fgColor indexed="64"/>
          <bgColor theme="6" tint="0.59999389629810485"/>
        </patternFill>
      </fill>
      <alignment horizontal="left" readingOrder="0"/>
    </dxf>
    <dxf>
      <font>
        <b/>
      </font>
      <fill>
        <patternFill patternType="solid">
          <fgColor theme="4" tint="0.79998168889431442"/>
          <bgColor theme="4" tint="0.79998168889431442"/>
        </patternFill>
      </fill>
      <alignment vertical="center" readingOrder="0"/>
    </dxf>
    <dxf>
      <border>
        <left style="thin">
          <color auto="1"/>
        </left>
        <right style="thin">
          <color auto="1"/>
        </right>
      </border>
    </dxf>
    <dxf>
      <alignment vertical="center" readingOrder="0"/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border>
        <left style="thin">
          <color auto="1"/>
        </left>
        <right style="thin">
          <color auto="1"/>
        </right>
      </border>
    </dxf>
    <dxf>
      <alignment vertical="center" readingOrder="0"/>
    </dxf>
    <dxf>
      <border>
        <left/>
        <right/>
        <top/>
        <bottom/>
      </border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auto="1"/>
        </left>
        <right style="thin">
          <color auto="1"/>
        </right>
      </border>
    </dxf>
    <dxf>
      <alignment vertical="center" readingOrder="0"/>
    </dxf>
    <dxf>
      <numFmt numFmtId="0" formatCode="General"/>
    </dxf>
    <dxf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6" tint="0.59999389629810485"/>
        </patternFill>
      </fill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</border>
    </dxf>
    <dxf>
      <alignment horizontal="left" readingOrder="0"/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>
        <top/>
        <bottom/>
      </border>
    </dxf>
    <dxf>
      <border>
        <left/>
      </border>
    </dxf>
    <dxf>
      <border>
        <bottom style="thin">
          <color indexed="64"/>
        </bottom>
      </border>
    </dxf>
    <dxf>
      <alignment horizontal="center" indent="0" readingOrder="0"/>
    </dxf>
    <dxf>
      <border>
        <left style="thin">
          <color auto="1"/>
        </left>
        <right style="thin">
          <color auto="1"/>
        </right>
      </border>
    </dxf>
    <dxf>
      <fill>
        <patternFill patternType="solid">
          <bgColor theme="0"/>
        </patternFill>
      </fill>
    </dxf>
    <dxf>
      <font>
        <b/>
      </font>
      <fill>
        <patternFill patternType="solid">
          <fgColor theme="4" tint="0.79998168889431442"/>
          <bgColor theme="4" tint="0.79998168889431442"/>
        </patternFill>
      </fill>
      <alignment horizontal="left" readingOrder="0"/>
    </dxf>
    <dxf>
      <alignment indent="1" readingOrder="0"/>
    </dxf>
    <dxf>
      <alignment vertical="center" readingOrder="0"/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border>
        <left style="thin">
          <color auto="1"/>
        </left>
        <right style="thin">
          <color auto="1"/>
        </right>
      </border>
    </dxf>
    <dxf>
      <alignment vertical="center" readingOrder="0"/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border>
        <left style="thin">
          <color auto="1"/>
        </left>
        <right style="thin">
          <color auto="1"/>
        </right>
      </border>
    </dxf>
    <dxf>
      <alignment vertical="center" readingOrder="0"/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border>
        <left style="thin">
          <color auto="1"/>
        </left>
        <right style="thin">
          <color auto="1"/>
        </right>
      </border>
    </dxf>
    <dxf>
      <alignment vertical="center" readingOrder="0"/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alignment horizontal="left" readingOrder="0"/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/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indent="0" readingOrder="0"/>
    </dxf>
    <dxf>
      <border>
        <left style="thin">
          <color auto="1"/>
        </left>
        <right style="thin">
          <color auto="1"/>
        </right>
      </border>
    </dxf>
    <dxf>
      <fill>
        <patternFill>
          <bgColor theme="0"/>
        </patternFill>
      </fill>
    </dxf>
    <dxf>
      <font>
        <b/>
      </font>
      <fill>
        <patternFill patternType="solid">
          <fgColor theme="4" tint="0.79998168889431442"/>
          <bgColor theme="4" tint="0.79998168889431442"/>
        </patternFill>
      </fill>
      <alignment horizontal="left" readingOrder="0"/>
    </dxf>
    <dxf>
      <alignment indent="1" readingOrder="0"/>
    </dxf>
    <dxf>
      <alignment vertical="center" readingOrder="0"/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alignment horizontal="left" readingOrder="0"/>
    </dxf>
    <dxf>
      <alignment horizontal="center" readingOrder="0"/>
    </dxf>
    <dxf>
      <border>
        <left style="thin">
          <color indexed="64"/>
        </left>
      </border>
    </dxf>
    <dxf>
      <border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vertic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  <alignment vertical="center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>
        <left/>
      </border>
    </dxf>
    <dxf>
      <border>
        <left/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indent="0" readingOrder="0"/>
    </dxf>
    <dxf>
      <border>
        <left style="thin">
          <color auto="1"/>
        </left>
        <right style="thin">
          <color auto="1"/>
        </right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</font>
      <fill>
        <patternFill patternType="solid">
          <fgColor indexed="64"/>
          <bgColor theme="0"/>
        </patternFill>
      </fill>
      <alignment vertical="center" readingOrder="0"/>
    </dxf>
    <dxf>
      <font>
        <b/>
      </font>
      <fill>
        <patternFill patternType="solid">
          <fgColor theme="4" tint="0.79998168889431442"/>
          <bgColor theme="4" tint="0.79998168889431442"/>
        </patternFill>
      </fill>
      <alignment horizontal="left" readingOrder="0"/>
    </dxf>
    <dxf>
      <alignment indent="1" readingOrder="0"/>
    </dxf>
    <dxf>
      <alignment vertical="center" readingOrder="0"/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border>
        <left style="thin">
          <color auto="1"/>
        </left>
        <right style="thin">
          <color auto="1"/>
        </right>
      </border>
    </dxf>
    <dxf>
      <alignment vertical="center" readingOrder="0"/>
    </dxf>
    <dxf>
      <border>
        <left/>
        <right/>
        <top/>
        <bottom/>
      </border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</border>
    </dxf>
    <dxf>
      <fill>
        <patternFill>
          <fgColor theme="4" tint="0.79998168889431442"/>
          <bgColor theme="4" tint="0.79998168889431442"/>
        </patternFill>
      </fill>
    </dxf>
    <dxf>
      <font>
        <b/>
      </font>
      <fill>
        <patternFill patternType="solid">
          <fgColor indexed="64"/>
          <bgColor theme="6" tint="0.59999389629810485"/>
        </patternFill>
      </fill>
      <alignment horizontal="left" vertical="center" readingOrder="0"/>
    </dxf>
    <dxf>
      <border>
        <bottom style="hair">
          <color indexed="64"/>
        </bottom>
      </border>
    </dxf>
    <dxf>
      <border>
        <bottom style="thin">
          <color indexed="64"/>
        </bottom>
      </border>
    </dxf>
    <dxf>
      <border>
        <left/>
      </border>
    </dxf>
    <dxf>
      <alignment horizontal="center" readingOrder="0"/>
    </dxf>
    <dxf>
      <border>
        <right style="thin">
          <color auto="1"/>
        </right>
      </border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</border>
    </dxf>
    <dxf>
      <alignment vertical="center" readingOrder="0"/>
    </dxf>
    <dxf>
      <border>
        <left style="thin">
          <color auto="1"/>
        </left>
        <right style="thin">
          <color auto="1"/>
        </right>
      </border>
    </dxf>
    <dxf>
      <alignment vertical="center" readingOrder="0"/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</dxfs>
  <tableStyles count="0" defaultTableStyle="TableStyleMedium2" defaultPivotStyle="PivotStyleLight16"/>
  <colors>
    <mruColors>
      <color rgb="FFF0EA00"/>
      <color rgb="FFFF9900"/>
      <color rgb="FF0066FF"/>
      <color rgb="FFDE0000"/>
      <color rgb="FF00CC00"/>
      <color rgb="FFFFFF66"/>
      <color rgb="FFFFFF99"/>
      <color rgb="FF33CCFF"/>
      <color rgb="FF0066CC"/>
      <color rgb="FFF2E70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Oliveira Niklaus, Tania" refreshedDate="42445.680468865743" createdVersion="4" refreshedVersion="4" minRefreshableVersion="3" recordCount="14">
  <cacheSource type="worksheet">
    <worksheetSource ref="U3:X1000" sheet="Erfassung"/>
  </cacheSource>
  <cacheFields count="4">
    <cacheField name=" Pfarreikasse" numFmtId="0">
      <sharedItems containsNonDate="0" containsString="0" containsBlank="1"/>
    </cacheField>
    <cacheField name=" Hilfskasse für _x000a_     Menschen in Not" numFmtId="0">
      <sharedItems containsNonDate="0" containsString="0" containsBlank="1"/>
    </cacheField>
    <cacheField name=" Barkasse Asyl" numFmtId="0">
      <sharedItems containsNonDate="0" containsString="0" containsBlank="1"/>
    </cacheField>
    <cacheField name=" Private Stiftunge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Oliveira Niklaus, Tania" refreshedDate="42445.680468981482" createdVersion="4" refreshedVersion="4" minRefreshableVersion="3" recordCount="14">
  <cacheSource type="worksheet">
    <worksheetSource ref="N3:Q1000" sheet="Erfassung"/>
  </cacheSource>
  <cacheFields count="4">
    <cacheField name="Anzahl Gespräche" numFmtId="0">
      <sharedItems containsNonDate="0" containsString="0" containsBlank="1"/>
    </cacheField>
    <cacheField name=" Beratung" numFmtId="0">
      <sharedItems containsNonDate="0" containsString="0" containsBlank="1"/>
    </cacheField>
    <cacheField name=" Administration" numFmtId="0">
      <sharedItems containsNonDate="0" containsString="0" containsBlank="1"/>
    </cacheField>
    <cacheField name=" Begleitung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Oliveira Niklaus, Tania" refreshedDate="42445.680468981482" missingItemsLimit="0" createdVersion="4" refreshedVersion="4" minRefreshableVersion="3" recordCount="38">
  <cacheSource type="worksheet">
    <worksheetSource ref="A3:M1000" sheet="Erfassung"/>
  </cacheSource>
  <cacheFields count="13">
    <cacheField name=" Dossier-Nummer" numFmtId="0">
      <sharedItems containsNonDate="0" containsString="0" containsBlank="1"/>
    </cacheField>
    <cacheField name=" Name Klient/in" numFmtId="0">
      <sharedItems containsNonDate="0" containsString="0" containsBlank="1"/>
    </cacheField>
    <cacheField name=" Datum" numFmtId="165">
      <sharedItems containsNonDate="0" containsString="0" containsBlank="1"/>
    </cacheField>
    <cacheField name=" Fall-Status" numFmtId="0">
      <sharedItems containsNonDate="0" containsString="0" containsBlank="1" count="1">
        <m/>
      </sharedItems>
    </cacheField>
    <cacheField name="Wohnort (PLZ)" numFmtId="0">
      <sharedItems containsNonDate="0" containsString="0" containsBlank="1" count="1">
        <m/>
      </sharedItems>
    </cacheField>
    <cacheField name=" Geschlecht" numFmtId="0">
      <sharedItems containsNonDate="0" containsString="0" containsBlank="1" count="1">
        <m/>
      </sharedItems>
    </cacheField>
    <cacheField name=" Alter" numFmtId="0">
      <sharedItems containsNonDate="0" containsString="0" containsBlank="1" count="1">
        <m/>
      </sharedItems>
    </cacheField>
    <cacheField name=" Familiäre Situation" numFmtId="0">
      <sharedItems containsNonDate="0" containsString="0" containsBlank="1" count="1">
        <m/>
      </sharedItems>
    </cacheField>
    <cacheField name=" Anzahl Kinder" numFmtId="0">
      <sharedItems containsNonDate="0" containsString="0" containsBlank="1" count="1">
        <m/>
      </sharedItems>
    </cacheField>
    <cacheField name=" Religionszugehörigkeit" numFmtId="0">
      <sharedItems containsNonDate="0" containsString="0" containsBlank="1" count="1">
        <m/>
      </sharedItems>
    </cacheField>
    <cacheField name=" Nationalität" numFmtId="0">
      <sharedItems containsNonDate="0" containsString="0" containsBlank="1" count="1">
        <m/>
      </sharedItems>
    </cacheField>
    <cacheField name=" Aufenthaltsstatus" numFmtId="0">
      <sharedItems containsNonDate="0" containsString="0" containsBlank="1" count="1">
        <m/>
      </sharedItems>
    </cacheField>
    <cacheField name=" Zuweisung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"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8"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  <r>
    <m/>
    <m/>
    <m/>
    <x v="0"/>
    <x v="0"/>
    <x v="0"/>
    <x v="0"/>
    <x v="0"/>
    <x v="0"/>
    <x v="0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8" cacheId="117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 rowHeaderCaption="Fall-Status">
  <location ref="A4:B6" firstHeaderRow="1" firstDataRow="1" firstDataCol="1"/>
  <pivotFields count="13">
    <pivotField showAll="0"/>
    <pivotField showAll="0"/>
    <pivotField showAll="0"/>
    <pivotField axis="axisRow" dataField="1" showAll="0" sortType="ascending" countASubtotal="1">
      <items count="2">
        <item x="0"/>
        <item t="countA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2">
    <i>
      <x/>
    </i>
    <i t="grand">
      <x/>
    </i>
  </rowItems>
  <colItems count="1">
    <i/>
  </colItems>
  <dataFields count="1">
    <dataField name="Anzahl" fld="3" subtotal="count" baseField="0" baseItem="0"/>
  </dataFields>
  <formats count="6">
    <format dxfId="5">
      <pivotArea type="all" dataOnly="0" outline="0" fieldPosition="0"/>
    </format>
    <format dxfId="4">
      <pivotArea grandRow="1" outline="0" collapsedLevelsAreSubtotals="1" fieldPosition="0"/>
    </format>
    <format dxfId="3">
      <pivotArea dataOnly="0" labelOnly="1" grandRow="1" outline="0" fieldPosition="0"/>
    </format>
    <format dxfId="2">
      <pivotArea type="all" dataOnly="0" outline="0" fieldPosition="0"/>
    </format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7" cacheId="117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 rowHeaderCaption="Religionszugehörigkeit">
  <location ref="J4:K6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2">
        <item x="0"/>
        <item t="default"/>
      </items>
    </pivotField>
    <pivotField showAll="0"/>
    <pivotField showAll="0"/>
    <pivotField showAll="0"/>
  </pivotFields>
  <rowFields count="1">
    <field x="9"/>
  </rowFields>
  <rowItems count="2">
    <i>
      <x/>
    </i>
    <i t="grand">
      <x/>
    </i>
  </rowItems>
  <colItems count="1">
    <i/>
  </colItems>
  <dataFields count="1">
    <dataField name="Anzahl" fld="9" subtotal="count" baseField="0" baseItem="0"/>
  </dataFields>
  <formats count="4">
    <format dxfId="74">
      <pivotArea grandRow="1" outline="0" collapsedLevelsAreSubtotals="1" fieldPosition="0"/>
    </format>
    <format dxfId="73">
      <pivotArea dataOnly="0" labelOnly="1" grandRow="1" outline="0" fieldPosition="0"/>
    </format>
    <format dxfId="72">
      <pivotArea type="all" dataOnly="0" outline="0" fieldPosition="0"/>
    </format>
    <format dxfId="7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4" cacheId="117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 rowHeaderCaption="Familiäre Situation">
  <location ref="D23:E25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2"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7"/>
  </rowFields>
  <rowItems count="2">
    <i>
      <x/>
    </i>
    <i t="grand">
      <x/>
    </i>
  </rowItems>
  <colItems count="1">
    <i/>
  </colItems>
  <dataFields count="1">
    <dataField name="Anzahl" fld="7" subtotal="count" baseField="0" baseItem="0"/>
  </dataFields>
  <formats count="4">
    <format dxfId="78">
      <pivotArea grandRow="1" outline="0" collapsedLevelsAreSubtotals="1" fieldPosition="0"/>
    </format>
    <format dxfId="77">
      <pivotArea dataOnly="0" labelOnly="1" grandRow="1" outline="0" fieldPosition="0"/>
    </format>
    <format dxfId="76">
      <pivotArea type="all" dataOnly="0" outline="0" fieldPosition="0"/>
    </format>
    <format dxfId="75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3" cacheId="106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 rowHeaderCaption="Begleitung [Min.]">
  <location ref="N22:O23" firstHeaderRow="0" firstDataRow="1" firstDataCol="0"/>
  <pivotFields count="4">
    <pivotField showAll="0"/>
    <pivotField showAll="0"/>
    <pivotField showAll="0"/>
    <pivotField dataField="1" showAll="0" sortType="ascending"/>
  </pivotFields>
  <rowItems count="1">
    <i/>
  </rowItems>
  <colFields count="1">
    <field x="-2"/>
  </colFields>
  <colItems count="2">
    <i>
      <x/>
    </i>
    <i i="1">
      <x v="1"/>
    </i>
  </colItems>
  <dataFields count="2">
    <dataField name="Anzahl" fld="3" subtotal="count" baseField="0" baseItem="0"/>
    <dataField name="Summe [Min.]" fld="3" baseField="3" baseItem="0"/>
  </dataFields>
  <formats count="15">
    <format dxfId="93">
      <pivotArea grandRow="1" outline="0" collapsedLevelsAreSubtotals="1" fieldPosition="0"/>
    </format>
    <format dxfId="92">
      <pivotArea dataOnly="0" labelOnly="1" grandRow="1" outline="0" fieldPosition="0"/>
    </format>
    <format dxfId="91">
      <pivotArea type="all" dataOnly="0" outline="0" fieldPosition="0"/>
    </format>
    <format dxfId="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8">
      <pivotArea outline="0" collapsedLevelsAreSubtotals="1" fieldPosition="0"/>
    </format>
    <format dxfId="87">
      <pivotArea type="all" dataOnly="0" outline="0" fieldPosition="0"/>
    </format>
    <format dxfId="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2">
      <pivotArea outline="0" collapsedLevelsAreSubtotals="1" fieldPosition="0"/>
    </format>
    <format dxfId="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2" cacheId="106" applyNumberFormats="0" applyBorderFormats="0" applyFontFormats="0" applyPatternFormats="0" applyAlignmentFormats="0" applyWidthHeightFormats="1" dataCaption="Werte" grandTotalCaption="Gesamtergebnis" updatedVersion="4" minRefreshableVersion="3" useAutoFormatting="1" itemPrintTitles="1" createdVersion="4" indent="0" outline="1" outlineData="1" multipleFieldFilters="0" rowHeaderCaption="Administration [Min.]">
  <location ref="N16:O17" firstHeaderRow="0" firstDataRow="1" firstDataCol="0"/>
  <pivotFields count="4">
    <pivotField showAll="0"/>
    <pivotField showAll="0"/>
    <pivotField dataField="1" showAll="0" sortType="ascending"/>
    <pivotField showAl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Anzahl" fld="2" subtotal="count" baseField="2" baseItem="0"/>
    <dataField name="Summe [Min.]" fld="2" baseField="2" baseItem="0"/>
  </dataFields>
  <formats count="23">
    <format dxfId="116">
      <pivotArea grandRow="1" outline="0" collapsedLevelsAreSubtotals="1" fieldPosition="0"/>
    </format>
    <format dxfId="115">
      <pivotArea dataOnly="0" labelOnly="1" grandRow="1" outline="0" fieldPosition="0"/>
    </format>
    <format dxfId="114">
      <pivotArea type="all" dataOnly="0" outline="0" fieldPosition="0"/>
    </format>
    <format dxfId="1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1">
      <pivotArea outline="0" collapsedLevelsAreSubtotals="1" fieldPosition="0"/>
    </format>
    <format dxfId="11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8">
      <pivotArea type="all" dataOnly="0" outline="0" fieldPosition="0"/>
    </format>
    <format dxfId="1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2">
      <pivotArea outline="0" collapsedLevelsAreSubtotals="1" fieldPosition="0"/>
    </format>
    <format dxfId="10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0">
      <pivotArea outline="0" collapsedLevelsAreSubtotals="1" fieldPosition="0"/>
    </format>
    <format dxfId="9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4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9" cacheId="117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 rowHeaderCaption="Wohnort (PLZ)">
  <location ref="A13:B15" firstHeaderRow="1" firstDataRow="1" firstDataCol="1"/>
  <pivotFields count="13">
    <pivotField showAll="0"/>
    <pivotField showAll="0"/>
    <pivotField showAll="0"/>
    <pivotField showAll="0"/>
    <pivotField axis="axisRow" dataField="1" showAll="0" sortType="ascending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2">
    <i>
      <x/>
    </i>
    <i t="grand">
      <x/>
    </i>
  </rowItems>
  <colItems count="1">
    <i/>
  </colItems>
  <dataFields count="1">
    <dataField name="Anzahl" fld="4" subtotal="countNums" baseField="4" baseItem="10"/>
  </dataFields>
  <formats count="6">
    <format dxfId="122">
      <pivotArea type="all" dataOnly="0" outline="0" fieldPosition="0"/>
    </format>
    <format dxfId="121">
      <pivotArea grandRow="1" outline="0" collapsedLevelsAreSubtotals="1" fieldPosition="0"/>
    </format>
    <format dxfId="120">
      <pivotArea dataOnly="0" labelOnly="1" grandRow="1" outline="0" fieldPosition="0"/>
    </format>
    <format dxfId="119">
      <pivotArea type="all" dataOnly="0" outline="0" fieldPosition="0"/>
    </format>
    <format dxfId="118">
      <pivotArea type="all" dataOnly="0" outline="0" fieldPosition="0"/>
    </format>
    <format dxfId="11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15" cacheId="104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N48:O49" firstHeaderRow="0" firstDataRow="1" firstDataCol="0"/>
  <pivotFields count="4">
    <pivotField showAll="0"/>
    <pivotField dataField="1" showAll="0"/>
    <pivotField showAll="0"/>
    <pivotField showAl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Anzahl" fld="1" subtotal="count" baseField="0" baseItem="0"/>
    <dataField name="Summe [Fr.]" fld="1" baseField="0" baseItem="0"/>
  </dataFields>
  <formats count="6">
    <format dxfId="1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6">
      <pivotArea type="all" dataOnly="0" outline="0" fieldPosition="0"/>
    </format>
    <format dxfId="12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1" cacheId="106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 rowHeaderCaption="Anzahl Gespräche">
  <location ref="N4:N5" firstHeaderRow="1" firstDataRow="1" firstDataCol="0"/>
  <pivotFields count="4">
    <pivotField dataField="1" showAll="0"/>
    <pivotField showAll="0"/>
    <pivotField showAll="0"/>
    <pivotField showAll="0"/>
  </pivotFields>
  <rowItems count="1">
    <i/>
  </rowItems>
  <colItems count="1">
    <i/>
  </colItems>
  <dataFields count="1">
    <dataField name="Anzahl " fld="0" baseField="0" baseItem="0"/>
  </dataFields>
  <formats count="8">
    <format dxfId="136">
      <pivotArea type="all" dataOnly="0" outline="0" fieldPosition="0"/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type="all" dataOnly="0" outline="0" fieldPosition="0"/>
    </format>
    <format dxfId="132">
      <pivotArea dataOnly="0" labelOnly="1" outline="0" axis="axisValues" fieldPosition="0"/>
    </format>
    <format dxfId="131">
      <pivotArea type="all" dataOnly="0" outline="0" fieldPosition="0"/>
    </format>
    <format dxfId="130">
      <pivotArea type="all" dataOnly="0" outline="0" fieldPosition="0"/>
    </format>
    <format dxfId="12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10" cacheId="117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 rowHeaderCaption=" Aufenthaltsstatus">
  <location ref="J20:K22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2">
        <item x="0"/>
        <item t="default"/>
      </items>
    </pivotField>
    <pivotField showAll="0"/>
  </pivotFields>
  <rowFields count="1">
    <field x="11"/>
  </rowFields>
  <rowItems count="2">
    <i>
      <x/>
    </i>
    <i t="grand">
      <x/>
    </i>
  </rowItems>
  <colItems count="1">
    <i/>
  </colItems>
  <dataFields count="1">
    <dataField name="Anzahl" fld="11" subtotal="count" baseField="0" baseItem="0"/>
  </dataFields>
  <formats count="4">
    <format dxfId="140">
      <pivotArea grandRow="1" outline="0" collapsedLevelsAreSubtotals="1" fieldPosition="0"/>
    </format>
    <format dxfId="139">
      <pivotArea dataOnly="0" labelOnly="1" grandRow="1" outline="0" fieldPosition="0"/>
    </format>
    <format dxfId="138">
      <pivotArea type="all" dataOnly="0" outline="0" fieldPosition="0"/>
    </format>
    <format dxfId="13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7" cacheId="104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N56:O57" firstHeaderRow="0" firstDataRow="1" firstDataCol="0"/>
  <pivotFields count="4">
    <pivotField showAll="0"/>
    <pivotField showAll="0"/>
    <pivotField showAll="0"/>
    <pivotField dataField="1" showAl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Anzahl" fld="3" subtotal="count" baseField="0" baseItem="0"/>
    <dataField name="Summe [Fr.]" fld="3" baseField="0" baseItem="1"/>
  </dataFields>
  <formats count="8">
    <format dxfId="13">
      <pivotArea type="all" dataOnly="0" outline="0" fieldPosition="0"/>
    </format>
    <format dxfId="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4" cacheId="104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N43:O44" firstHeaderRow="0" firstDataRow="1" firstDataCol="0"/>
  <pivotFields count="4">
    <pivotField dataField="1" showAll="0"/>
    <pivotField showAll="0"/>
    <pivotField showAll="0"/>
    <pivotField showAl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Anzahl" fld="0" subtotal="count" baseField="0" baseItem="0"/>
    <dataField name="Summe [Fr.]" fld="0" baseField="0" baseItem="0"/>
  </dataFields>
  <formats count="11">
    <format dxfId="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type="all" dataOnly="0" outline="0" fieldPosition="0"/>
    </format>
    <format dxfId="19">
      <pivotArea type="all" dataOnly="0" outline="0" fieldPosition="0"/>
    </format>
    <format dxfId="1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117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 rowHeaderCaption="Nationalität">
  <location ref="G4:H6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2">
        <item x="0"/>
        <item t="default"/>
      </items>
    </pivotField>
    <pivotField showAll="0"/>
    <pivotField showAll="0"/>
  </pivotFields>
  <rowFields count="1">
    <field x="10"/>
  </rowFields>
  <rowItems count="2">
    <i>
      <x/>
    </i>
    <i t="grand">
      <x/>
    </i>
  </rowItems>
  <colItems count="1">
    <i/>
  </colItems>
  <dataFields count="1">
    <dataField name="Anzahl" fld="10" subtotal="count" baseField="0" baseItem="0"/>
  </dataFields>
  <formats count="4">
    <format dxfId="28">
      <pivotArea grandRow="1" outline="0" collapsedLevelsAreSubtotals="1" fieldPosition="0"/>
    </format>
    <format dxfId="27">
      <pivotArea dataOnly="0" labelOnly="1" grandRow="1" outline="0" fieldPosition="0"/>
    </format>
    <format dxfId="26">
      <pivotArea type="all" dataOnly="0" outline="0" fieldPosition="0"/>
    </format>
    <format dxfId="25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117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 rowHeaderCaption="Geschlecht">
  <location ref="D4:E6" firstHeaderRow="1" firstDataRow="1" firstDataCol="1"/>
  <pivotFields count="13">
    <pivotField showAll="0"/>
    <pivotField showAll="0"/>
    <pivotField showAll="0"/>
    <pivotField showAll="0"/>
    <pivotField showAll="0"/>
    <pivotField axis="axisRow" dataField="1" showAll="0" sortType="ascending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2">
    <i>
      <x/>
    </i>
    <i t="grand">
      <x/>
    </i>
  </rowItems>
  <colItems count="1">
    <i/>
  </colItems>
  <dataFields count="1">
    <dataField name="Anzahl" fld="5" subtotal="count" baseField="5" baseItem="0"/>
  </dataFields>
  <formats count="6">
    <format dxfId="34">
      <pivotArea type="all" dataOnly="0" outline="0" fieldPosition="0"/>
    </format>
    <format dxfId="33">
      <pivotArea grandRow="1" outline="0" collapsedLevelsAreSubtotals="1" fieldPosition="0"/>
    </format>
    <format dxfId="32">
      <pivotArea dataOnly="0" labelOnly="1" grandRow="1" outline="0" fieldPosition="0"/>
    </format>
    <format dxfId="31">
      <pivotArea type="all" dataOnly="0" outline="0" fieldPosition="0"/>
    </format>
    <format dxfId="30">
      <pivotArea type="all" dataOnly="0" outline="0" fieldPosition="0"/>
    </format>
    <format dxfId="2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117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 rowHeaderCaption="Kinder">
  <location ref="D33:E35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2">
        <item x="0"/>
        <item t="default"/>
      </items>
    </pivotField>
    <pivotField showAll="0"/>
    <pivotField showAll="0"/>
    <pivotField showAll="0"/>
    <pivotField showAll="0"/>
  </pivotFields>
  <rowFields count="1">
    <field x="8"/>
  </rowFields>
  <rowItems count="2">
    <i>
      <x/>
    </i>
    <i t="grand">
      <x/>
    </i>
  </rowItems>
  <colItems count="1">
    <i/>
  </colItems>
  <dataFields count="1">
    <dataField name="Summe" fld="8" baseField="8" baseItem="0"/>
  </dataFields>
  <formats count="6">
    <format dxfId="40">
      <pivotArea grandRow="1" outline="0" collapsedLevelsAreSubtotals="1" fieldPosition="0"/>
    </format>
    <format dxfId="39">
      <pivotArea dataOnly="0" labelOnly="1" grandRow="1" outline="0" fieldPosition="0"/>
    </format>
    <format dxfId="38">
      <pivotArea grandRow="1" outline="0" collapsedLevelsAreSubtotals="1" fieldPosition="0"/>
    </format>
    <format dxfId="37">
      <pivotArea outline="0" fieldPosition="0">
        <references count="1">
          <reference field="4294967294" count="1">
            <x v="0"/>
          </reference>
        </references>
      </pivotArea>
    </format>
    <format dxfId="36">
      <pivotArea type="all" dataOnly="0" outline="0" fieldPosition="0"/>
    </format>
    <format dxfId="35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6" cacheId="104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N52:O53" firstHeaderRow="0" firstDataRow="1" firstDataCol="0"/>
  <pivotFields count="4">
    <pivotField showAll="0"/>
    <pivotField showAll="0"/>
    <pivotField dataField="1" showAll="0"/>
    <pivotField showAl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Anzahl" fld="2" subtotal="count" baseField="0" baseItem="0"/>
    <dataField name="Summe [Fr.]" fld="2" baseField="0" baseItem="1"/>
  </dataFields>
  <formats count="10">
    <format dxfId="50">
      <pivotArea type="all" dataOnly="0" outline="0" fieldPosition="0"/>
    </format>
    <format dxfId="4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1" cacheId="106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 rowHeaderCaption="Beratung [Min.]">
  <location ref="N10:O11" firstHeaderRow="0" firstDataRow="1" firstDataCol="0"/>
  <pivotFields count="4">
    <pivotField showAll="0"/>
    <pivotField dataField="1" showAll="0" sortType="ascending"/>
    <pivotField showAll="0"/>
    <pivotField showAl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Anzahl" fld="1" subtotal="count" baseField="1" baseItem="0"/>
    <dataField name="Summe [Min.]" fld="1" baseField="1" baseItem="0"/>
  </dataFields>
  <formats count="16">
    <format dxfId="66">
      <pivotArea grandRow="1" outline="0" collapsedLevelsAreSubtotals="1" fieldPosition="0"/>
    </format>
    <format dxfId="65">
      <pivotArea dataOnly="0" labelOnly="1" grandRow="1" outline="0" fieldPosition="0"/>
    </format>
    <format dxfId="64">
      <pivotArea type="all" dataOnly="0" outline="0" fieldPosition="0"/>
    </format>
    <format dxfId="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1">
      <pivotArea outline="0" collapsedLevelsAreSubtotals="1" fieldPosition="0"/>
    </format>
    <format dxfId="60">
      <pivotArea type="all" dataOnly="0" outline="0" fieldPosition="0"/>
    </format>
    <format dxfId="5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3" cacheId="117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 rowHeaderCaption="Alter">
  <location ref="D12:E14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6"/>
  </rowFields>
  <rowItems count="2">
    <i>
      <x/>
    </i>
    <i t="grand">
      <x/>
    </i>
  </rowItems>
  <colItems count="1">
    <i/>
  </colItems>
  <dataFields count="1">
    <dataField name="Anzahl" fld="6" subtotal="count" baseField="0" baseItem="0"/>
  </dataFields>
  <formats count="4">
    <format dxfId="70">
      <pivotArea grandRow="1" outline="0" collapsedLevelsAreSubtotals="1" fieldPosition="0"/>
    </format>
    <format dxfId="69">
      <pivotArea dataOnly="0" labelOnly="1" grandRow="1" outline="0" fieldPosition="0"/>
    </format>
    <format dxfId="68">
      <pivotArea type="all" dataOnly="0" outline="0" fieldPosition="0"/>
    </format>
    <format dxfId="6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rinterSettings" Target="../printerSettings/printerSettings3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Y40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7" sqref="D7"/>
    </sheetView>
  </sheetViews>
  <sheetFormatPr baseColWidth="10" defaultRowHeight="15.75" x14ac:dyDescent="0.2"/>
  <cols>
    <col min="1" max="1" width="5.77734375" style="97" customWidth="1"/>
    <col min="2" max="2" width="16.33203125" style="98" bestFit="1" customWidth="1"/>
    <col min="3" max="3" width="7.33203125" style="99" customWidth="1"/>
    <col min="4" max="4" width="13.88671875" style="98" customWidth="1"/>
    <col min="5" max="5" width="8" style="101" bestFit="1" customWidth="1"/>
    <col min="6" max="6" width="7.88671875" style="98" customWidth="1"/>
    <col min="7" max="7" width="7.21875" style="98" bestFit="1" customWidth="1"/>
    <col min="8" max="8" width="13.44140625" style="98" customWidth="1"/>
    <col min="9" max="9" width="5.77734375" style="97" customWidth="1"/>
    <col min="10" max="10" width="12.21875" style="98" bestFit="1" customWidth="1"/>
    <col min="11" max="11" width="13.88671875" style="98" customWidth="1"/>
    <col min="12" max="12" width="25.33203125" style="98" bestFit="1" customWidth="1"/>
    <col min="13" max="13" width="20" style="98" customWidth="1"/>
    <col min="14" max="14" width="5.77734375" style="138" customWidth="1"/>
    <col min="15" max="17" width="5.77734375" style="101" customWidth="1"/>
    <col min="18" max="18" width="13.6640625" style="134" customWidth="1"/>
    <col min="19" max="19" width="38.77734375" style="102" customWidth="1"/>
    <col min="20" max="20" width="20.109375" style="102" customWidth="1"/>
    <col min="21" max="24" width="6.77734375" style="102" customWidth="1"/>
    <col min="25" max="25" width="13.77734375" style="98" customWidth="1"/>
    <col min="26" max="16384" width="11.5546875" style="98"/>
  </cols>
  <sheetData>
    <row r="1" spans="1:25" s="107" customFormat="1" ht="78.75" customHeight="1" x14ac:dyDescent="0.2">
      <c r="A1" s="103"/>
      <c r="B1" s="104" t="s">
        <v>308</v>
      </c>
      <c r="C1" s="105"/>
      <c r="D1" s="106"/>
      <c r="E1" s="140" t="s">
        <v>289</v>
      </c>
      <c r="F1" s="141"/>
      <c r="G1" s="141"/>
      <c r="H1" s="141"/>
      <c r="I1" s="141"/>
      <c r="J1" s="141"/>
      <c r="K1" s="141"/>
      <c r="N1" s="136"/>
      <c r="O1" s="137"/>
      <c r="P1" s="137"/>
      <c r="Q1" s="137"/>
      <c r="R1" s="108"/>
      <c r="S1" s="109"/>
      <c r="T1" s="109"/>
      <c r="U1" s="109"/>
      <c r="V1" s="109"/>
      <c r="W1" s="109"/>
      <c r="X1" s="109"/>
    </row>
    <row r="2" spans="1:25" s="120" customFormat="1" ht="20.25" customHeight="1" x14ac:dyDescent="0.2">
      <c r="A2" s="110"/>
      <c r="B2" s="111" t="s">
        <v>228</v>
      </c>
      <c r="C2" s="112"/>
      <c r="D2" s="113"/>
      <c r="E2" s="114"/>
      <c r="F2" s="113"/>
      <c r="G2" s="113"/>
      <c r="H2" s="111"/>
      <c r="I2" s="110"/>
      <c r="J2" s="111"/>
      <c r="K2" s="111"/>
      <c r="L2" s="111"/>
      <c r="M2" s="111"/>
      <c r="N2" s="115"/>
      <c r="O2" s="116" t="s">
        <v>290</v>
      </c>
      <c r="P2" s="116"/>
      <c r="Q2" s="116"/>
      <c r="R2" s="117" t="s">
        <v>207</v>
      </c>
      <c r="S2" s="117"/>
      <c r="T2" s="117"/>
      <c r="U2" s="118" t="s">
        <v>279</v>
      </c>
      <c r="V2" s="118"/>
      <c r="W2" s="118"/>
      <c r="X2" s="118"/>
      <c r="Y2" s="119"/>
    </row>
    <row r="3" spans="1:25" s="133" customFormat="1" ht="147.75" x14ac:dyDescent="0.2">
      <c r="A3" s="122" t="s">
        <v>218</v>
      </c>
      <c r="B3" s="123" t="s">
        <v>219</v>
      </c>
      <c r="C3" s="124" t="s">
        <v>235</v>
      </c>
      <c r="D3" s="125" t="s">
        <v>236</v>
      </c>
      <c r="E3" s="126" t="s">
        <v>237</v>
      </c>
      <c r="F3" s="125" t="s">
        <v>220</v>
      </c>
      <c r="G3" s="125" t="s">
        <v>221</v>
      </c>
      <c r="H3" s="125" t="s">
        <v>222</v>
      </c>
      <c r="I3" s="125" t="s">
        <v>223</v>
      </c>
      <c r="J3" s="125" t="s">
        <v>224</v>
      </c>
      <c r="K3" s="125" t="s">
        <v>225</v>
      </c>
      <c r="L3" s="125" t="s">
        <v>226</v>
      </c>
      <c r="M3" s="125" t="s">
        <v>227</v>
      </c>
      <c r="N3" s="127" t="s">
        <v>240</v>
      </c>
      <c r="O3" s="128" t="s">
        <v>232</v>
      </c>
      <c r="P3" s="128" t="s">
        <v>233</v>
      </c>
      <c r="Q3" s="128" t="s">
        <v>234</v>
      </c>
      <c r="R3" s="129" t="s">
        <v>231</v>
      </c>
      <c r="S3" s="130" t="s">
        <v>229</v>
      </c>
      <c r="T3" s="130" t="s">
        <v>230</v>
      </c>
      <c r="U3" s="131" t="s">
        <v>249</v>
      </c>
      <c r="V3" s="131" t="s">
        <v>252</v>
      </c>
      <c r="W3" s="131" t="s">
        <v>250</v>
      </c>
      <c r="X3" s="131" t="s">
        <v>251</v>
      </c>
      <c r="Y3" s="132" t="s">
        <v>248</v>
      </c>
    </row>
    <row r="4" spans="1:25" x14ac:dyDescent="0.2">
      <c r="D4" s="100"/>
      <c r="M4" s="102"/>
      <c r="Y4" s="102"/>
    </row>
    <row r="5" spans="1:25" x14ac:dyDescent="0.2">
      <c r="D5" s="100"/>
      <c r="M5" s="102"/>
      <c r="R5" s="135"/>
      <c r="Y5" s="102"/>
    </row>
    <row r="6" spans="1:25" x14ac:dyDescent="0.2">
      <c r="R6" s="135"/>
      <c r="Y6" s="102"/>
    </row>
    <row r="7" spans="1:25" x14ac:dyDescent="0.2">
      <c r="Y7" s="102"/>
    </row>
    <row r="8" spans="1:25" x14ac:dyDescent="0.2">
      <c r="M8" s="102"/>
      <c r="R8" s="135"/>
    </row>
    <row r="9" spans="1:25" x14ac:dyDescent="0.2">
      <c r="M9" s="102"/>
      <c r="R9" s="135"/>
    </row>
    <row r="10" spans="1:25" x14ac:dyDescent="0.2">
      <c r="M10" s="102"/>
      <c r="R10" s="135"/>
    </row>
    <row r="11" spans="1:25" x14ac:dyDescent="0.2">
      <c r="M11" s="102"/>
      <c r="R11" s="135"/>
    </row>
    <row r="12" spans="1:25" x14ac:dyDescent="0.2">
      <c r="M12" s="102"/>
      <c r="R12" s="135"/>
    </row>
    <row r="13" spans="1:25" x14ac:dyDescent="0.2">
      <c r="M13" s="102"/>
    </row>
    <row r="14" spans="1:25" x14ac:dyDescent="0.2">
      <c r="M14" s="102"/>
    </row>
    <row r="15" spans="1:25" x14ac:dyDescent="0.2">
      <c r="M15" s="102"/>
      <c r="R15" s="135"/>
    </row>
    <row r="16" spans="1:25" x14ac:dyDescent="0.2">
      <c r="M16" s="102"/>
    </row>
    <row r="17" spans="13:13" x14ac:dyDescent="0.2">
      <c r="M17" s="102"/>
    </row>
    <row r="18" spans="13:13" x14ac:dyDescent="0.2">
      <c r="M18" s="102"/>
    </row>
    <row r="19" spans="13:13" x14ac:dyDescent="0.2">
      <c r="M19" s="102"/>
    </row>
    <row r="20" spans="13:13" x14ac:dyDescent="0.2">
      <c r="M20" s="102"/>
    </row>
    <row r="21" spans="13:13" x14ac:dyDescent="0.2">
      <c r="M21" s="102"/>
    </row>
    <row r="22" spans="13:13" x14ac:dyDescent="0.2">
      <c r="M22" s="102"/>
    </row>
    <row r="23" spans="13:13" x14ac:dyDescent="0.2">
      <c r="M23" s="102"/>
    </row>
    <row r="24" spans="13:13" x14ac:dyDescent="0.2">
      <c r="M24" s="102"/>
    </row>
    <row r="25" spans="13:13" x14ac:dyDescent="0.2">
      <c r="M25" s="102"/>
    </row>
    <row r="26" spans="13:13" x14ac:dyDescent="0.2">
      <c r="M26" s="102"/>
    </row>
    <row r="27" spans="13:13" x14ac:dyDescent="0.2">
      <c r="M27" s="102"/>
    </row>
    <row r="28" spans="13:13" x14ac:dyDescent="0.2">
      <c r="M28" s="102"/>
    </row>
    <row r="29" spans="13:13" x14ac:dyDescent="0.2">
      <c r="M29" s="102"/>
    </row>
    <row r="30" spans="13:13" x14ac:dyDescent="0.2">
      <c r="M30" s="102"/>
    </row>
    <row r="31" spans="13:13" x14ac:dyDescent="0.2">
      <c r="M31" s="102"/>
    </row>
    <row r="32" spans="13:13" x14ac:dyDescent="0.2">
      <c r="M32" s="102"/>
    </row>
    <row r="33" spans="13:13" x14ac:dyDescent="0.2">
      <c r="M33" s="102"/>
    </row>
    <row r="34" spans="13:13" x14ac:dyDescent="0.2">
      <c r="M34" s="102"/>
    </row>
    <row r="35" spans="13:13" x14ac:dyDescent="0.2">
      <c r="M35" s="102"/>
    </row>
    <row r="36" spans="13:13" x14ac:dyDescent="0.2">
      <c r="M36" s="102"/>
    </row>
    <row r="37" spans="13:13" x14ac:dyDescent="0.2">
      <c r="M37" s="102"/>
    </row>
    <row r="38" spans="13:13" x14ac:dyDescent="0.2">
      <c r="M38" s="102"/>
    </row>
    <row r="39" spans="13:13" x14ac:dyDescent="0.2">
      <c r="M39" s="102"/>
    </row>
    <row r="40" spans="13:13" x14ac:dyDescent="0.2">
      <c r="M40" s="102"/>
    </row>
  </sheetData>
  <sheetProtection password="DC9E" sheet="1" objects="1" scenarios="1"/>
  <autoFilter ref="A3:Y8"/>
  <mergeCells count="1">
    <mergeCell ref="E1:K1"/>
  </mergeCells>
  <dataValidations count="3">
    <dataValidation type="custom" allowBlank="1" showInputMessage="1" showErrorMessage="1" sqref="T9:W9">
      <formula1>RefListe3</formula1>
    </dataValidation>
    <dataValidation showDropDown="1" showInputMessage="1" showErrorMessage="1" sqref="T12"/>
    <dataValidation showInputMessage="1" showErrorMessage="1" error="keine manuelle Eingabe" sqref="T13"/>
  </dataValidations>
  <pageMargins left="0.70866141732283472" right="0.70866141732283472" top="0.78740157480314965" bottom="0.78740157480314965" header="0.31496062992125984" footer="0.31496062992125984"/>
  <pageSetup paperSize="9" scale="37" fitToHeight="0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Liste!$A$3:$A$5</xm:f>
          </x14:formula1>
          <xm:sqref>D4:D1000</xm:sqref>
        </x14:dataValidation>
        <x14:dataValidation type="list" allowBlank="1" showInputMessage="1" showErrorMessage="1">
          <x14:formula1>
            <xm:f>Liste!$B$3:$B$4</xm:f>
          </x14:formula1>
          <xm:sqref>F4:F1000</xm:sqref>
        </x14:dataValidation>
        <x14:dataValidation type="list" allowBlank="1" showInputMessage="1" showErrorMessage="1">
          <x14:formula1>
            <xm:f>Liste!$C$3:$C$7</xm:f>
          </x14:formula1>
          <xm:sqref>G4:G1000</xm:sqref>
        </x14:dataValidation>
        <x14:dataValidation type="list" allowBlank="1" showInputMessage="1" showErrorMessage="1">
          <x14:formula1>
            <xm:f>Liste!$D$3:$D$6</xm:f>
          </x14:formula1>
          <xm:sqref>H4:H1000</xm:sqref>
        </x14:dataValidation>
        <x14:dataValidation type="list" allowBlank="1" showInputMessage="1" showErrorMessage="1">
          <x14:formula1>
            <xm:f>Liste!$E$3:$E$11</xm:f>
          </x14:formula1>
          <xm:sqref>J4:J1000</xm:sqref>
        </x14:dataValidation>
        <x14:dataValidation type="list" allowBlank="1" showInputMessage="1" showErrorMessage="1">
          <x14:formula1>
            <xm:f>Liste!$F$3:$F$135</xm:f>
          </x14:formula1>
          <xm:sqref>K4:K1000</xm:sqref>
        </x14:dataValidation>
        <x14:dataValidation type="list" allowBlank="1" showInputMessage="1" showErrorMessage="1">
          <x14:formula1>
            <xm:f>Liste!$G$3:$G$14</xm:f>
          </x14:formula1>
          <xm:sqref>L4:L1000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36"/>
  <sheetViews>
    <sheetView topLeftCell="F115" workbookViewId="0">
      <selection activeCell="G136" sqref="G136"/>
    </sheetView>
  </sheetViews>
  <sheetFormatPr baseColWidth="10" defaultRowHeight="15.75" x14ac:dyDescent="0.25"/>
  <cols>
    <col min="1" max="1" width="13.77734375" style="1" customWidth="1"/>
    <col min="2" max="2" width="9.109375" style="1" customWidth="1"/>
    <col min="3" max="3" width="7.109375" style="1" customWidth="1"/>
    <col min="4" max="4" width="14.77734375" style="1" customWidth="1"/>
    <col min="5" max="5" width="17.5546875" style="1" customWidth="1"/>
    <col min="6" max="6" width="12.44140625" style="7" customWidth="1"/>
    <col min="7" max="7" width="25.109375" style="1" customWidth="1"/>
    <col min="8" max="9" width="29.33203125" style="1" bestFit="1" customWidth="1"/>
    <col min="10" max="10" width="36.109375" style="1" customWidth="1"/>
    <col min="11" max="12" width="29.33203125" style="1" bestFit="1" customWidth="1"/>
    <col min="13" max="13" width="31.33203125" style="1" bestFit="1" customWidth="1"/>
    <col min="14" max="16384" width="11.5546875" style="1"/>
  </cols>
  <sheetData>
    <row r="1" spans="1:13" x14ac:dyDescent="0.25">
      <c r="H1" s="1" t="s">
        <v>296</v>
      </c>
      <c r="I1" s="1" t="s">
        <v>297</v>
      </c>
      <c r="J1" s="1" t="s">
        <v>292</v>
      </c>
      <c r="K1" s="1" t="s">
        <v>293</v>
      </c>
      <c r="L1" s="1" t="s">
        <v>295</v>
      </c>
      <c r="M1" s="1" t="s">
        <v>294</v>
      </c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194</v>
      </c>
      <c r="K2" s="2" t="s">
        <v>9</v>
      </c>
      <c r="L2" s="10" t="s">
        <v>10</v>
      </c>
      <c r="M2" s="2" t="s">
        <v>244</v>
      </c>
    </row>
    <row r="3" spans="1:13" x14ac:dyDescent="0.25">
      <c r="A3" s="4" t="s">
        <v>11</v>
      </c>
      <c r="B3" s="4" t="s">
        <v>13</v>
      </c>
      <c r="C3" s="4" t="s">
        <v>15</v>
      </c>
      <c r="D3" s="4" t="s">
        <v>20</v>
      </c>
      <c r="E3" s="4" t="s">
        <v>24</v>
      </c>
      <c r="F3" s="5" t="s">
        <v>40</v>
      </c>
      <c r="G3" s="4" t="s">
        <v>33</v>
      </c>
      <c r="H3" s="6" t="s">
        <v>195</v>
      </c>
      <c r="I3" s="6" t="s">
        <v>195</v>
      </c>
      <c r="J3" s="6" t="s">
        <v>195</v>
      </c>
      <c r="K3" s="6" t="s">
        <v>195</v>
      </c>
      <c r="L3" s="11" t="s">
        <v>195</v>
      </c>
      <c r="M3" s="6" t="s">
        <v>195</v>
      </c>
    </row>
    <row r="4" spans="1:13" x14ac:dyDescent="0.25">
      <c r="A4" s="4" t="s">
        <v>12</v>
      </c>
      <c r="B4" s="4" t="s">
        <v>14</v>
      </c>
      <c r="C4" s="4" t="s">
        <v>16</v>
      </c>
      <c r="D4" s="4" t="s">
        <v>21</v>
      </c>
      <c r="E4" s="4" t="s">
        <v>25</v>
      </c>
      <c r="F4" s="5" t="s">
        <v>41</v>
      </c>
      <c r="G4" s="4" t="s">
        <v>34</v>
      </c>
      <c r="H4" s="4" t="s">
        <v>241</v>
      </c>
      <c r="I4" s="4" t="s">
        <v>187</v>
      </c>
      <c r="J4" s="4" t="s">
        <v>196</v>
      </c>
      <c r="K4" s="4" t="s">
        <v>206</v>
      </c>
      <c r="L4" s="12" t="s">
        <v>214</v>
      </c>
      <c r="M4" s="1" t="s">
        <v>245</v>
      </c>
    </row>
    <row r="5" spans="1:13" x14ac:dyDescent="0.25">
      <c r="A5" s="4" t="s">
        <v>238</v>
      </c>
      <c r="C5" s="4" t="s">
        <v>17</v>
      </c>
      <c r="D5" s="4" t="s">
        <v>22</v>
      </c>
      <c r="E5" s="4" t="s">
        <v>26</v>
      </c>
      <c r="F5" s="5" t="s">
        <v>42</v>
      </c>
      <c r="G5" s="4" t="s">
        <v>35</v>
      </c>
      <c r="H5" s="4" t="s">
        <v>178</v>
      </c>
      <c r="I5" s="4" t="s">
        <v>188</v>
      </c>
      <c r="J5" s="4" t="s">
        <v>242</v>
      </c>
      <c r="K5" s="4" t="s">
        <v>207</v>
      </c>
      <c r="L5" s="12" t="s">
        <v>215</v>
      </c>
      <c r="M5" s="1" t="s">
        <v>246</v>
      </c>
    </row>
    <row r="6" spans="1:13" x14ac:dyDescent="0.25">
      <c r="C6" s="4" t="s">
        <v>18</v>
      </c>
      <c r="D6" s="4" t="s">
        <v>23</v>
      </c>
      <c r="E6" s="4" t="s">
        <v>27</v>
      </c>
      <c r="F6" s="5" t="s">
        <v>43</v>
      </c>
      <c r="G6" s="4" t="s">
        <v>36</v>
      </c>
      <c r="H6" s="4" t="s">
        <v>263</v>
      </c>
      <c r="I6" s="4" t="s">
        <v>189</v>
      </c>
      <c r="J6" s="4" t="s">
        <v>197</v>
      </c>
      <c r="K6" s="4" t="s">
        <v>208</v>
      </c>
      <c r="L6" s="12" t="s">
        <v>216</v>
      </c>
      <c r="M6" s="1" t="s">
        <v>291</v>
      </c>
    </row>
    <row r="7" spans="1:13" x14ac:dyDescent="0.25">
      <c r="C7" s="4" t="s">
        <v>19</v>
      </c>
      <c r="E7" s="4" t="s">
        <v>28</v>
      </c>
      <c r="F7" s="5" t="s">
        <v>44</v>
      </c>
      <c r="G7" s="4" t="s">
        <v>37</v>
      </c>
      <c r="H7" s="4" t="s">
        <v>180</v>
      </c>
      <c r="I7" s="4" t="s">
        <v>190</v>
      </c>
      <c r="J7" s="4" t="s">
        <v>198</v>
      </c>
      <c r="K7" s="4" t="s">
        <v>209</v>
      </c>
      <c r="L7" s="12" t="s">
        <v>217</v>
      </c>
      <c r="M7" s="1" t="s">
        <v>206</v>
      </c>
    </row>
    <row r="8" spans="1:13" x14ac:dyDescent="0.25">
      <c r="E8" s="4" t="s">
        <v>29</v>
      </c>
      <c r="F8" s="5" t="s">
        <v>45</v>
      </c>
      <c r="G8" s="4" t="s">
        <v>38</v>
      </c>
      <c r="H8" s="4" t="s">
        <v>181</v>
      </c>
      <c r="I8" s="4" t="s">
        <v>191</v>
      </c>
      <c r="J8" s="4" t="s">
        <v>199</v>
      </c>
      <c r="K8" s="4" t="s">
        <v>210</v>
      </c>
      <c r="L8" s="9"/>
      <c r="M8" s="1" t="s">
        <v>247</v>
      </c>
    </row>
    <row r="9" spans="1:13" x14ac:dyDescent="0.25">
      <c r="E9" s="4" t="s">
        <v>30</v>
      </c>
      <c r="F9" s="5" t="s">
        <v>46</v>
      </c>
      <c r="G9" s="4" t="s">
        <v>39</v>
      </c>
      <c r="H9" s="4" t="s">
        <v>182</v>
      </c>
      <c r="I9" s="4" t="s">
        <v>192</v>
      </c>
      <c r="J9" s="4" t="s">
        <v>200</v>
      </c>
      <c r="K9" s="4" t="s">
        <v>211</v>
      </c>
      <c r="L9" s="13" t="s">
        <v>253</v>
      </c>
    </row>
    <row r="10" spans="1:13" x14ac:dyDescent="0.25">
      <c r="E10" s="4" t="s">
        <v>31</v>
      </c>
      <c r="F10" s="5" t="s">
        <v>47</v>
      </c>
      <c r="G10" s="4" t="s">
        <v>173</v>
      </c>
      <c r="H10" s="4" t="s">
        <v>183</v>
      </c>
      <c r="I10" s="4" t="s">
        <v>193</v>
      </c>
      <c r="J10" s="4" t="s">
        <v>201</v>
      </c>
      <c r="K10" s="4" t="s">
        <v>212</v>
      </c>
      <c r="L10" s="9"/>
    </row>
    <row r="11" spans="1:13" x14ac:dyDescent="0.25">
      <c r="E11" s="4" t="s">
        <v>239</v>
      </c>
      <c r="F11" s="5" t="s">
        <v>48</v>
      </c>
      <c r="G11" s="4" t="s">
        <v>174</v>
      </c>
      <c r="H11" s="4" t="s">
        <v>184</v>
      </c>
      <c r="J11" s="4" t="s">
        <v>202</v>
      </c>
      <c r="K11" s="4" t="s">
        <v>213</v>
      </c>
      <c r="L11" s="9"/>
    </row>
    <row r="12" spans="1:13" x14ac:dyDescent="0.25">
      <c r="E12" s="4" t="s">
        <v>32</v>
      </c>
      <c r="F12" s="5" t="s">
        <v>49</v>
      </c>
      <c r="G12" s="4" t="s">
        <v>175</v>
      </c>
      <c r="H12" s="4" t="s">
        <v>185</v>
      </c>
      <c r="J12" s="4" t="s">
        <v>203</v>
      </c>
    </row>
    <row r="13" spans="1:13" x14ac:dyDescent="0.25">
      <c r="F13" s="5" t="s">
        <v>50</v>
      </c>
      <c r="G13" s="4" t="s">
        <v>176</v>
      </c>
      <c r="H13" s="4" t="s">
        <v>186</v>
      </c>
      <c r="J13" s="4" t="s">
        <v>204</v>
      </c>
    </row>
    <row r="14" spans="1:13" x14ac:dyDescent="0.25">
      <c r="F14" s="5" t="s">
        <v>51</v>
      </c>
      <c r="G14" s="4" t="s">
        <v>177</v>
      </c>
      <c r="J14" s="4" t="s">
        <v>205</v>
      </c>
    </row>
    <row r="15" spans="1:13" x14ac:dyDescent="0.25">
      <c r="F15" s="5" t="s">
        <v>52</v>
      </c>
      <c r="J15" s="1" t="s">
        <v>243</v>
      </c>
    </row>
    <row r="16" spans="1:13" x14ac:dyDescent="0.25">
      <c r="F16" s="5" t="s">
        <v>53</v>
      </c>
    </row>
    <row r="17" spans="6:6" x14ac:dyDescent="0.25">
      <c r="F17" s="5" t="s">
        <v>54</v>
      </c>
    </row>
    <row r="18" spans="6:6" x14ac:dyDescent="0.25">
      <c r="F18" s="5" t="s">
        <v>55</v>
      </c>
    </row>
    <row r="19" spans="6:6" x14ac:dyDescent="0.25">
      <c r="F19" s="5" t="s">
        <v>56</v>
      </c>
    </row>
    <row r="20" spans="6:6" x14ac:dyDescent="0.25">
      <c r="F20" s="5" t="s">
        <v>57</v>
      </c>
    </row>
    <row r="21" spans="6:6" x14ac:dyDescent="0.25">
      <c r="F21" s="5" t="s">
        <v>58</v>
      </c>
    </row>
    <row r="22" spans="6:6" x14ac:dyDescent="0.25">
      <c r="F22" s="5" t="s">
        <v>59</v>
      </c>
    </row>
    <row r="23" spans="6:6" x14ac:dyDescent="0.25">
      <c r="F23" s="5" t="s">
        <v>60</v>
      </c>
    </row>
    <row r="24" spans="6:6" x14ac:dyDescent="0.25">
      <c r="F24" s="5" t="s">
        <v>61</v>
      </c>
    </row>
    <row r="25" spans="6:6" x14ac:dyDescent="0.25">
      <c r="F25" s="5" t="s">
        <v>62</v>
      </c>
    </row>
    <row r="26" spans="6:6" x14ac:dyDescent="0.25">
      <c r="F26" s="5" t="s">
        <v>63</v>
      </c>
    </row>
    <row r="27" spans="6:6" x14ac:dyDescent="0.25">
      <c r="F27" s="5" t="s">
        <v>64</v>
      </c>
    </row>
    <row r="28" spans="6:6" x14ac:dyDescent="0.25">
      <c r="F28" s="5" t="s">
        <v>65</v>
      </c>
    </row>
    <row r="29" spans="6:6" x14ac:dyDescent="0.25">
      <c r="F29" s="5" t="s">
        <v>66</v>
      </c>
    </row>
    <row r="30" spans="6:6" x14ac:dyDescent="0.25">
      <c r="F30" s="5" t="s">
        <v>67</v>
      </c>
    </row>
    <row r="31" spans="6:6" x14ac:dyDescent="0.25">
      <c r="F31" s="5" t="s">
        <v>68</v>
      </c>
    </row>
    <row r="32" spans="6:6" x14ac:dyDescent="0.25">
      <c r="F32" s="5" t="s">
        <v>69</v>
      </c>
    </row>
    <row r="33" spans="6:6" x14ac:dyDescent="0.25">
      <c r="F33" s="5" t="s">
        <v>70</v>
      </c>
    </row>
    <row r="34" spans="6:6" x14ac:dyDescent="0.25">
      <c r="F34" s="5" t="s">
        <v>71</v>
      </c>
    </row>
    <row r="35" spans="6:6" x14ac:dyDescent="0.25">
      <c r="F35" s="5" t="s">
        <v>72</v>
      </c>
    </row>
    <row r="36" spans="6:6" x14ac:dyDescent="0.25">
      <c r="F36" s="5" t="s">
        <v>73</v>
      </c>
    </row>
    <row r="37" spans="6:6" x14ac:dyDescent="0.25">
      <c r="F37" s="5" t="s">
        <v>74</v>
      </c>
    </row>
    <row r="38" spans="6:6" x14ac:dyDescent="0.25">
      <c r="F38" s="5" t="s">
        <v>75</v>
      </c>
    </row>
    <row r="39" spans="6:6" x14ac:dyDescent="0.25">
      <c r="F39" s="5" t="s">
        <v>76</v>
      </c>
    </row>
    <row r="40" spans="6:6" x14ac:dyDescent="0.25">
      <c r="F40" s="5" t="s">
        <v>77</v>
      </c>
    </row>
    <row r="41" spans="6:6" x14ac:dyDescent="0.25">
      <c r="F41" s="5" t="s">
        <v>78</v>
      </c>
    </row>
    <row r="42" spans="6:6" x14ac:dyDescent="0.25">
      <c r="F42" s="5" t="s">
        <v>79</v>
      </c>
    </row>
    <row r="43" spans="6:6" x14ac:dyDescent="0.25">
      <c r="F43" s="5" t="s">
        <v>80</v>
      </c>
    </row>
    <row r="44" spans="6:6" x14ac:dyDescent="0.25">
      <c r="F44" s="5" t="s">
        <v>81</v>
      </c>
    </row>
    <row r="45" spans="6:6" x14ac:dyDescent="0.25">
      <c r="F45" s="5" t="s">
        <v>82</v>
      </c>
    </row>
    <row r="46" spans="6:6" x14ac:dyDescent="0.25">
      <c r="F46" s="5" t="s">
        <v>83</v>
      </c>
    </row>
    <row r="47" spans="6:6" x14ac:dyDescent="0.25">
      <c r="F47" s="5" t="s">
        <v>84</v>
      </c>
    </row>
    <row r="48" spans="6:6" x14ac:dyDescent="0.25">
      <c r="F48" s="5" t="s">
        <v>85</v>
      </c>
    </row>
    <row r="49" spans="6:6" x14ac:dyDescent="0.25">
      <c r="F49" s="5" t="s">
        <v>86</v>
      </c>
    </row>
    <row r="50" spans="6:6" x14ac:dyDescent="0.25">
      <c r="F50" s="5" t="s">
        <v>87</v>
      </c>
    </row>
    <row r="51" spans="6:6" x14ac:dyDescent="0.25">
      <c r="F51" s="5" t="s">
        <v>88</v>
      </c>
    </row>
    <row r="52" spans="6:6" x14ac:dyDescent="0.25">
      <c r="F52" s="5" t="s">
        <v>89</v>
      </c>
    </row>
    <row r="53" spans="6:6" x14ac:dyDescent="0.25">
      <c r="F53" s="5" t="s">
        <v>90</v>
      </c>
    </row>
    <row r="54" spans="6:6" x14ac:dyDescent="0.25">
      <c r="F54" s="5" t="s">
        <v>91</v>
      </c>
    </row>
    <row r="55" spans="6:6" x14ac:dyDescent="0.25">
      <c r="F55" s="5" t="s">
        <v>92</v>
      </c>
    </row>
    <row r="56" spans="6:6" x14ac:dyDescent="0.25">
      <c r="F56" s="5" t="s">
        <v>93</v>
      </c>
    </row>
    <row r="57" spans="6:6" x14ac:dyDescent="0.25">
      <c r="F57" s="5" t="s">
        <v>94</v>
      </c>
    </row>
    <row r="58" spans="6:6" x14ac:dyDescent="0.25">
      <c r="F58" s="5" t="s">
        <v>95</v>
      </c>
    </row>
    <row r="59" spans="6:6" x14ac:dyDescent="0.25">
      <c r="F59" s="5" t="s">
        <v>96</v>
      </c>
    </row>
    <row r="60" spans="6:6" x14ac:dyDescent="0.25">
      <c r="F60" s="5" t="s">
        <v>97</v>
      </c>
    </row>
    <row r="61" spans="6:6" x14ac:dyDescent="0.25">
      <c r="F61" s="5" t="s">
        <v>98</v>
      </c>
    </row>
    <row r="62" spans="6:6" x14ac:dyDescent="0.25">
      <c r="F62" s="5" t="s">
        <v>99</v>
      </c>
    </row>
    <row r="63" spans="6:6" x14ac:dyDescent="0.25">
      <c r="F63" s="5" t="s">
        <v>100</v>
      </c>
    </row>
    <row r="64" spans="6:6" x14ac:dyDescent="0.25">
      <c r="F64" s="5" t="s">
        <v>101</v>
      </c>
    </row>
    <row r="65" spans="6:6" x14ac:dyDescent="0.25">
      <c r="F65" s="5" t="s">
        <v>102</v>
      </c>
    </row>
    <row r="66" spans="6:6" x14ac:dyDescent="0.25">
      <c r="F66" s="5" t="s">
        <v>103</v>
      </c>
    </row>
    <row r="67" spans="6:6" x14ac:dyDescent="0.25">
      <c r="F67" s="5" t="s">
        <v>104</v>
      </c>
    </row>
    <row r="68" spans="6:6" x14ac:dyDescent="0.25">
      <c r="F68" s="5" t="s">
        <v>105</v>
      </c>
    </row>
    <row r="69" spans="6:6" x14ac:dyDescent="0.25">
      <c r="F69" s="5" t="s">
        <v>106</v>
      </c>
    </row>
    <row r="70" spans="6:6" x14ac:dyDescent="0.25">
      <c r="F70" s="5" t="s">
        <v>107</v>
      </c>
    </row>
    <row r="71" spans="6:6" x14ac:dyDescent="0.25">
      <c r="F71" s="5" t="s">
        <v>108</v>
      </c>
    </row>
    <row r="72" spans="6:6" x14ac:dyDescent="0.25">
      <c r="F72" s="5" t="s">
        <v>109</v>
      </c>
    </row>
    <row r="73" spans="6:6" x14ac:dyDescent="0.25">
      <c r="F73" s="5" t="s">
        <v>110</v>
      </c>
    </row>
    <row r="74" spans="6:6" x14ac:dyDescent="0.25">
      <c r="F74" s="5" t="s">
        <v>111</v>
      </c>
    </row>
    <row r="75" spans="6:6" x14ac:dyDescent="0.25">
      <c r="F75" s="5" t="s">
        <v>112</v>
      </c>
    </row>
    <row r="76" spans="6:6" x14ac:dyDescent="0.25">
      <c r="F76" s="5" t="s">
        <v>113</v>
      </c>
    </row>
    <row r="77" spans="6:6" x14ac:dyDescent="0.25">
      <c r="F77" s="5" t="s">
        <v>114</v>
      </c>
    </row>
    <row r="78" spans="6:6" x14ac:dyDescent="0.25">
      <c r="F78" s="5" t="s">
        <v>115</v>
      </c>
    </row>
    <row r="79" spans="6:6" x14ac:dyDescent="0.25">
      <c r="F79" s="5" t="s">
        <v>116</v>
      </c>
    </row>
    <row r="80" spans="6:6" x14ac:dyDescent="0.25">
      <c r="F80" s="5" t="s">
        <v>117</v>
      </c>
    </row>
    <row r="81" spans="6:6" x14ac:dyDescent="0.25">
      <c r="F81" s="5" t="s">
        <v>118</v>
      </c>
    </row>
    <row r="82" spans="6:6" x14ac:dyDescent="0.25">
      <c r="F82" s="5" t="s">
        <v>119</v>
      </c>
    </row>
    <row r="83" spans="6:6" x14ac:dyDescent="0.25">
      <c r="F83" s="5" t="s">
        <v>120</v>
      </c>
    </row>
    <row r="84" spans="6:6" x14ac:dyDescent="0.25">
      <c r="F84" s="5" t="s">
        <v>121</v>
      </c>
    </row>
    <row r="85" spans="6:6" x14ac:dyDescent="0.25">
      <c r="F85" s="5" t="s">
        <v>122</v>
      </c>
    </row>
    <row r="86" spans="6:6" x14ac:dyDescent="0.25">
      <c r="F86" s="5" t="s">
        <v>123</v>
      </c>
    </row>
    <row r="87" spans="6:6" x14ac:dyDescent="0.25">
      <c r="F87" s="5" t="s">
        <v>124</v>
      </c>
    </row>
    <row r="88" spans="6:6" x14ac:dyDescent="0.25">
      <c r="F88" s="5" t="s">
        <v>125</v>
      </c>
    </row>
    <row r="89" spans="6:6" x14ac:dyDescent="0.25">
      <c r="F89" s="5" t="s">
        <v>126</v>
      </c>
    </row>
    <row r="90" spans="6:6" x14ac:dyDescent="0.25">
      <c r="F90" s="5" t="s">
        <v>127</v>
      </c>
    </row>
    <row r="91" spans="6:6" x14ac:dyDescent="0.25">
      <c r="F91" s="5" t="s">
        <v>128</v>
      </c>
    </row>
    <row r="92" spans="6:6" x14ac:dyDescent="0.25">
      <c r="F92" s="5" t="s">
        <v>129</v>
      </c>
    </row>
    <row r="93" spans="6:6" x14ac:dyDescent="0.25">
      <c r="F93" s="5" t="s">
        <v>130</v>
      </c>
    </row>
    <row r="94" spans="6:6" x14ac:dyDescent="0.25">
      <c r="F94" s="5" t="s">
        <v>131</v>
      </c>
    </row>
    <row r="95" spans="6:6" x14ac:dyDescent="0.25">
      <c r="F95" s="5" t="s">
        <v>132</v>
      </c>
    </row>
    <row r="96" spans="6:6" x14ac:dyDescent="0.25">
      <c r="F96" s="5" t="s">
        <v>133</v>
      </c>
    </row>
    <row r="97" spans="6:6" x14ac:dyDescent="0.25">
      <c r="F97" s="5" t="s">
        <v>134</v>
      </c>
    </row>
    <row r="98" spans="6:6" x14ac:dyDescent="0.25">
      <c r="F98" s="5" t="s">
        <v>135</v>
      </c>
    </row>
    <row r="99" spans="6:6" x14ac:dyDescent="0.25">
      <c r="F99" s="5" t="s">
        <v>136</v>
      </c>
    </row>
    <row r="100" spans="6:6" x14ac:dyDescent="0.25">
      <c r="F100" s="5" t="s">
        <v>137</v>
      </c>
    </row>
    <row r="101" spans="6:6" x14ac:dyDescent="0.25">
      <c r="F101" s="5" t="s">
        <v>138</v>
      </c>
    </row>
    <row r="102" spans="6:6" x14ac:dyDescent="0.25">
      <c r="F102" s="5" t="s">
        <v>139</v>
      </c>
    </row>
    <row r="103" spans="6:6" x14ac:dyDescent="0.25">
      <c r="F103" s="5" t="s">
        <v>140</v>
      </c>
    </row>
    <row r="104" spans="6:6" x14ac:dyDescent="0.25">
      <c r="F104" s="5" t="s">
        <v>141</v>
      </c>
    </row>
    <row r="105" spans="6:6" x14ac:dyDescent="0.25">
      <c r="F105" s="5" t="s">
        <v>142</v>
      </c>
    </row>
    <row r="106" spans="6:6" x14ac:dyDescent="0.25">
      <c r="F106" s="5" t="s">
        <v>143</v>
      </c>
    </row>
    <row r="107" spans="6:6" x14ac:dyDescent="0.25">
      <c r="F107" s="5" t="s">
        <v>144</v>
      </c>
    </row>
    <row r="108" spans="6:6" x14ac:dyDescent="0.25">
      <c r="F108" s="5" t="s">
        <v>145</v>
      </c>
    </row>
    <row r="109" spans="6:6" x14ac:dyDescent="0.25">
      <c r="F109" s="5" t="s">
        <v>146</v>
      </c>
    </row>
    <row r="110" spans="6:6" x14ac:dyDescent="0.25">
      <c r="F110" s="5" t="s">
        <v>147</v>
      </c>
    </row>
    <row r="111" spans="6:6" x14ac:dyDescent="0.25">
      <c r="F111" s="5" t="s">
        <v>148</v>
      </c>
    </row>
    <row r="112" spans="6:6" x14ac:dyDescent="0.25">
      <c r="F112" s="5" t="s">
        <v>149</v>
      </c>
    </row>
    <row r="113" spans="6:6" x14ac:dyDescent="0.25">
      <c r="F113" s="5" t="s">
        <v>150</v>
      </c>
    </row>
    <row r="114" spans="6:6" x14ac:dyDescent="0.25">
      <c r="F114" s="5" t="s">
        <v>151</v>
      </c>
    </row>
    <row r="115" spans="6:6" x14ac:dyDescent="0.25">
      <c r="F115" s="5" t="s">
        <v>152</v>
      </c>
    </row>
    <row r="116" spans="6:6" x14ac:dyDescent="0.25">
      <c r="F116" s="5" t="s">
        <v>153</v>
      </c>
    </row>
    <row r="117" spans="6:6" x14ac:dyDescent="0.25">
      <c r="F117" s="5" t="s">
        <v>154</v>
      </c>
    </row>
    <row r="118" spans="6:6" x14ac:dyDescent="0.25">
      <c r="F118" s="5" t="s">
        <v>155</v>
      </c>
    </row>
    <row r="119" spans="6:6" x14ac:dyDescent="0.25">
      <c r="F119" s="5" t="s">
        <v>156</v>
      </c>
    </row>
    <row r="120" spans="6:6" x14ac:dyDescent="0.25">
      <c r="F120" s="5" t="s">
        <v>157</v>
      </c>
    </row>
    <row r="121" spans="6:6" x14ac:dyDescent="0.25">
      <c r="F121" s="5" t="s">
        <v>158</v>
      </c>
    </row>
    <row r="122" spans="6:6" x14ac:dyDescent="0.25">
      <c r="F122" s="5" t="s">
        <v>159</v>
      </c>
    </row>
    <row r="123" spans="6:6" x14ac:dyDescent="0.25">
      <c r="F123" s="5" t="s">
        <v>160</v>
      </c>
    </row>
    <row r="124" spans="6:6" x14ac:dyDescent="0.25">
      <c r="F124" s="5" t="s">
        <v>161</v>
      </c>
    </row>
    <row r="125" spans="6:6" x14ac:dyDescent="0.25">
      <c r="F125" s="5" t="s">
        <v>162</v>
      </c>
    </row>
    <row r="126" spans="6:6" x14ac:dyDescent="0.25">
      <c r="F126" s="5" t="s">
        <v>163</v>
      </c>
    </row>
    <row r="127" spans="6:6" x14ac:dyDescent="0.25">
      <c r="F127" s="5" t="s">
        <v>164</v>
      </c>
    </row>
    <row r="128" spans="6:6" x14ac:dyDescent="0.25">
      <c r="F128" s="5" t="s">
        <v>165</v>
      </c>
    </row>
    <row r="129" spans="6:6" x14ac:dyDescent="0.25">
      <c r="F129" s="5" t="s">
        <v>166</v>
      </c>
    </row>
    <row r="130" spans="6:6" x14ac:dyDescent="0.25">
      <c r="F130" s="5" t="s">
        <v>167</v>
      </c>
    </row>
    <row r="131" spans="6:6" x14ac:dyDescent="0.25">
      <c r="F131" s="5" t="s">
        <v>168</v>
      </c>
    </row>
    <row r="132" spans="6:6" x14ac:dyDescent="0.25">
      <c r="F132" s="5" t="s">
        <v>169</v>
      </c>
    </row>
    <row r="133" spans="6:6" x14ac:dyDescent="0.25">
      <c r="F133" s="5" t="s">
        <v>170</v>
      </c>
    </row>
    <row r="134" spans="6:6" x14ac:dyDescent="0.25">
      <c r="F134" s="5" t="s">
        <v>171</v>
      </c>
    </row>
    <row r="135" spans="6:6" x14ac:dyDescent="0.25">
      <c r="F135" s="5" t="s">
        <v>172</v>
      </c>
    </row>
    <row r="136" spans="6:6" x14ac:dyDescent="0.25">
      <c r="F136" s="5"/>
    </row>
  </sheetData>
  <sheetProtection password="DC9E" sheet="1" objects="1" scenarios="1"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U86"/>
  <sheetViews>
    <sheetView topLeftCell="K1" zoomScaleNormal="100" workbookViewId="0">
      <selection activeCell="P12" sqref="P12"/>
    </sheetView>
  </sheetViews>
  <sheetFormatPr baseColWidth="10" defaultRowHeight="15" x14ac:dyDescent="0.2"/>
  <cols>
    <col min="1" max="1" width="15" style="15" customWidth="1"/>
    <col min="2" max="2" width="6.88671875" style="15" customWidth="1"/>
    <col min="3" max="3" width="4.77734375" style="15" customWidth="1"/>
    <col min="4" max="4" width="18.5546875" style="15" customWidth="1"/>
    <col min="5" max="5" width="6.88671875" style="15" customWidth="1"/>
    <col min="6" max="6" width="4.77734375" style="15" customWidth="1"/>
    <col min="7" max="7" width="14.88671875" style="15" bestFit="1" customWidth="1"/>
    <col min="8" max="8" width="6.88671875" style="15" bestFit="1" customWidth="1"/>
    <col min="9" max="9" width="4.77734375" style="15" customWidth="1"/>
    <col min="10" max="10" width="18.21875" style="15" customWidth="1"/>
    <col min="11" max="11" width="6.88671875" style="15" customWidth="1"/>
    <col min="12" max="12" width="8.77734375" style="15" customWidth="1"/>
    <col min="13" max="13" width="24.77734375" style="15" bestFit="1" customWidth="1"/>
    <col min="14" max="14" width="7.33203125" style="42" customWidth="1"/>
    <col min="15" max="15" width="12.44140625" style="15" customWidth="1"/>
    <col min="16" max="16" width="4.77734375" style="15" customWidth="1"/>
    <col min="17" max="17" width="39.5546875" style="15" bestFit="1" customWidth="1"/>
    <col min="18" max="18" width="7.44140625" style="15" bestFit="1" customWidth="1"/>
    <col min="19" max="19" width="8.77734375" style="15" customWidth="1"/>
    <col min="20" max="20" width="28.77734375" style="15" bestFit="1" customWidth="1"/>
    <col min="21" max="21" width="7.44140625" style="15" bestFit="1" customWidth="1"/>
    <col min="22" max="22" width="7.6640625" style="15" customWidth="1"/>
    <col min="23" max="23" width="14" style="15" bestFit="1" customWidth="1"/>
    <col min="24" max="24" width="14.88671875" style="15" bestFit="1" customWidth="1"/>
    <col min="25" max="16384" width="11.5546875" style="15"/>
  </cols>
  <sheetData>
    <row r="1" spans="1:21" x14ac:dyDescent="0.2">
      <c r="M1" s="42"/>
    </row>
    <row r="2" spans="1:21" ht="25.5" x14ac:dyDescent="0.2">
      <c r="A2" s="39" t="s">
        <v>228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81" t="s">
        <v>207</v>
      </c>
      <c r="N2" s="81"/>
      <c r="O2" s="38"/>
      <c r="P2" s="38"/>
      <c r="Q2" s="38"/>
      <c r="R2" s="38"/>
      <c r="T2" s="8"/>
      <c r="U2" s="8"/>
    </row>
    <row r="3" spans="1:21" x14ac:dyDescent="0.2">
      <c r="M3" s="42"/>
    </row>
    <row r="4" spans="1:21" ht="15.75" customHeight="1" x14ac:dyDescent="0.2">
      <c r="A4" s="52" t="s">
        <v>262</v>
      </c>
      <c r="B4" s="53" t="s">
        <v>255</v>
      </c>
      <c r="D4" s="52" t="s">
        <v>1</v>
      </c>
      <c r="E4" s="53" t="s">
        <v>255</v>
      </c>
      <c r="G4" s="52" t="s">
        <v>5</v>
      </c>
      <c r="H4" s="53" t="s">
        <v>255</v>
      </c>
      <c r="J4" s="52" t="s">
        <v>4</v>
      </c>
      <c r="K4" s="53" t="s">
        <v>255</v>
      </c>
      <c r="M4" s="61" t="s">
        <v>282</v>
      </c>
      <c r="N4" s="68" t="s">
        <v>281</v>
      </c>
      <c r="O4"/>
      <c r="Q4" s="65" t="s">
        <v>194</v>
      </c>
      <c r="R4" s="66"/>
      <c r="T4" s="65" t="s">
        <v>287</v>
      </c>
      <c r="U4" s="66"/>
    </row>
    <row r="5" spans="1:21" ht="15.75" x14ac:dyDescent="0.2">
      <c r="A5" s="54" t="s">
        <v>265</v>
      </c>
      <c r="B5" s="55"/>
      <c r="D5" s="54" t="s">
        <v>265</v>
      </c>
      <c r="E5" s="55"/>
      <c r="G5" s="54" t="s">
        <v>265</v>
      </c>
      <c r="H5" s="55"/>
      <c r="J5" s="54" t="s">
        <v>265</v>
      </c>
      <c r="K5" s="55"/>
      <c r="L5" s="41"/>
      <c r="M5" s="73"/>
      <c r="N5" s="74"/>
      <c r="O5" s="64"/>
      <c r="Q5" s="67" t="s">
        <v>278</v>
      </c>
      <c r="R5" s="71" t="s">
        <v>266</v>
      </c>
      <c r="T5" s="67" t="s">
        <v>288</v>
      </c>
      <c r="U5" s="58" t="s">
        <v>266</v>
      </c>
    </row>
    <row r="6" spans="1:21" x14ac:dyDescent="0.2">
      <c r="A6" s="56" t="s">
        <v>254</v>
      </c>
      <c r="B6" s="57"/>
      <c r="D6" s="56" t="s">
        <v>254</v>
      </c>
      <c r="E6" s="57"/>
      <c r="G6" s="56" t="s">
        <v>254</v>
      </c>
      <c r="H6" s="57"/>
      <c r="J6" s="56" t="s">
        <v>254</v>
      </c>
      <c r="K6" s="57"/>
      <c r="M6" s="42"/>
      <c r="O6"/>
      <c r="Q6" s="54" t="s">
        <v>196</v>
      </c>
      <c r="R6" s="53">
        <f>COUNTIF(Erfassung!S$4:S$1000,"*Finanzen*")</f>
        <v>0</v>
      </c>
      <c r="T6" s="54" t="s">
        <v>245</v>
      </c>
      <c r="U6" s="53">
        <f>COUNTIF(Erfassung!Y$4:Y$1000,"*Passanten*")</f>
        <v>0</v>
      </c>
    </row>
    <row r="7" spans="1:21" x14ac:dyDescent="0.2">
      <c r="A7"/>
      <c r="B7"/>
      <c r="D7"/>
      <c r="E7"/>
      <c r="G7"/>
      <c r="H7"/>
      <c r="J7"/>
      <c r="K7"/>
      <c r="M7" s="42"/>
      <c r="Q7" s="54" t="s">
        <v>242</v>
      </c>
      <c r="R7" s="53">
        <f>COUNTIF(Erfassung!S$4:S$1000,"*Gesundheit/ Krankheit*")</f>
        <v>0</v>
      </c>
      <c r="T7" s="54" t="s">
        <v>246</v>
      </c>
      <c r="U7" s="53">
        <f>COUNTIF(Erfassung!Y$4:Y$1000,"*Tel. Anfrage*")</f>
        <v>0</v>
      </c>
    </row>
    <row r="8" spans="1:21" ht="15" customHeight="1" x14ac:dyDescent="0.2">
      <c r="A8"/>
      <c r="B8"/>
      <c r="D8"/>
      <c r="E8"/>
      <c r="G8"/>
      <c r="H8"/>
      <c r="J8"/>
      <c r="K8"/>
      <c r="M8" s="78" t="s">
        <v>283</v>
      </c>
      <c r="N8" s="79"/>
      <c r="O8" s="80"/>
      <c r="Q8" s="54" t="s">
        <v>197</v>
      </c>
      <c r="R8" s="53">
        <f>COUNTIF(Erfassung!S$4:S$1000,"*Beziehungen/ Soziale Isolation/ Freizeitgestaltung*")</f>
        <v>0</v>
      </c>
      <c r="T8" s="54" t="s">
        <v>206</v>
      </c>
      <c r="U8" s="53">
        <f>COUNTIF(Erfassung!Y$4:Y$1000,"*Triage*")</f>
        <v>0</v>
      </c>
    </row>
    <row r="9" spans="1:21" ht="15.75" customHeight="1" x14ac:dyDescent="0.2">
      <c r="A9"/>
      <c r="B9"/>
      <c r="G9"/>
      <c r="H9"/>
      <c r="J9"/>
      <c r="K9"/>
      <c r="M9" s="42"/>
      <c r="O9" s="42"/>
      <c r="Q9" s="54" t="s">
        <v>198</v>
      </c>
      <c r="R9" s="53">
        <f>COUNTIF(Erfassung!S$4:S$1000,"*Integration/ Alltagsfragen*")</f>
        <v>0</v>
      </c>
      <c r="T9" s="54" t="s">
        <v>247</v>
      </c>
      <c r="U9" s="53">
        <f>COUNTIF(Erfassung!Y$4:Y$1000,"*Notunterstützung*")</f>
        <v>0</v>
      </c>
    </row>
    <row r="10" spans="1:21" ht="15.75" customHeight="1" x14ac:dyDescent="0.2">
      <c r="G10"/>
      <c r="H10"/>
      <c r="J10"/>
      <c r="K10"/>
      <c r="M10" s="61" t="s">
        <v>207</v>
      </c>
      <c r="N10" s="83" t="s">
        <v>255</v>
      </c>
      <c r="O10" s="68" t="s">
        <v>277</v>
      </c>
      <c r="Q10" s="54" t="s">
        <v>199</v>
      </c>
      <c r="R10" s="53">
        <f>COUNTIF(Erfassung!S$4:S$1000,"*Aus-/Weiterbildung*")</f>
        <v>0</v>
      </c>
      <c r="T10" s="59" t="s">
        <v>254</v>
      </c>
      <c r="U10" s="60">
        <f>SUM(U6:U9)</f>
        <v>0</v>
      </c>
    </row>
    <row r="11" spans="1:21" x14ac:dyDescent="0.2">
      <c r="G11"/>
      <c r="H11"/>
      <c r="J11"/>
      <c r="K11"/>
      <c r="M11" s="62"/>
      <c r="N11" s="91"/>
      <c r="O11" s="88"/>
      <c r="Q11" s="54" t="s">
        <v>200</v>
      </c>
      <c r="R11" s="53">
        <f>COUNTIF(Erfassung!S$4:S$1000,"*Wohnen*")</f>
        <v>0</v>
      </c>
    </row>
    <row r="12" spans="1:21" ht="15.75" x14ac:dyDescent="0.2">
      <c r="D12" s="52" t="s">
        <v>2</v>
      </c>
      <c r="E12" s="53" t="s">
        <v>255</v>
      </c>
      <c r="G12"/>
      <c r="H12"/>
      <c r="J12"/>
      <c r="K12"/>
      <c r="M12" s="59" t="s">
        <v>276</v>
      </c>
      <c r="N12" s="84"/>
      <c r="O12" s="86">
        <f>SUM(O11/60/24)</f>
        <v>0</v>
      </c>
      <c r="Q12" s="54" t="s">
        <v>201</v>
      </c>
      <c r="R12" s="53">
        <f>COUNTIF(Erfassung!S$4:S$1000,"*Arbeit*")</f>
        <v>0</v>
      </c>
    </row>
    <row r="13" spans="1:21" x14ac:dyDescent="0.2">
      <c r="A13" s="52" t="s">
        <v>237</v>
      </c>
      <c r="B13" s="53" t="s">
        <v>255</v>
      </c>
      <c r="D13" s="54" t="s">
        <v>265</v>
      </c>
      <c r="E13" s="55"/>
      <c r="G13"/>
      <c r="H13"/>
      <c r="J13"/>
      <c r="K13"/>
      <c r="M13" s="42"/>
      <c r="O13" s="42"/>
      <c r="Q13" s="54" t="s">
        <v>202</v>
      </c>
      <c r="R13" s="53">
        <f>COUNTIF(Erfassung!S$4:S$1000,"*Sozialversicherungen*")</f>
        <v>0</v>
      </c>
    </row>
    <row r="14" spans="1:21" x14ac:dyDescent="0.2">
      <c r="A14" s="54" t="s">
        <v>265</v>
      </c>
      <c r="B14" s="55"/>
      <c r="D14" s="56" t="s">
        <v>254</v>
      </c>
      <c r="E14" s="57"/>
      <c r="G14"/>
      <c r="H14"/>
      <c r="M14" s="50"/>
      <c r="N14" s="50"/>
      <c r="O14" s="50"/>
      <c r="Q14" s="54" t="s">
        <v>203</v>
      </c>
      <c r="R14" s="53">
        <f>COUNTIF(Erfassung!S$4:S$1000,"*Ausländerrechtliches*")</f>
        <v>0</v>
      </c>
    </row>
    <row r="15" spans="1:21" x14ac:dyDescent="0.2">
      <c r="A15" s="56" t="s">
        <v>254</v>
      </c>
      <c r="B15" s="57"/>
      <c r="D15"/>
      <c r="E15"/>
      <c r="G15"/>
      <c r="H15"/>
      <c r="M15" s="42"/>
      <c r="O15" s="42"/>
      <c r="Q15" s="54" t="s">
        <v>204</v>
      </c>
      <c r="R15" s="53">
        <f>COUNTIF(Erfassung!S$4:S$1000,"*Asylverfahren*")</f>
        <v>0</v>
      </c>
    </row>
    <row r="16" spans="1:21" ht="15.75" x14ac:dyDescent="0.2">
      <c r="A16"/>
      <c r="B16"/>
      <c r="D16"/>
      <c r="E16"/>
      <c r="G16"/>
      <c r="H16"/>
      <c r="M16" s="61" t="s">
        <v>280</v>
      </c>
      <c r="N16" s="83" t="s">
        <v>255</v>
      </c>
      <c r="O16" s="68" t="s">
        <v>277</v>
      </c>
      <c r="Q16" s="54" t="s">
        <v>205</v>
      </c>
      <c r="R16" s="53">
        <f>COUNTIF(Erfassung!S$4:S$1000,"*Administrative Anliegen*")</f>
        <v>0</v>
      </c>
    </row>
    <row r="17" spans="1:18" x14ac:dyDescent="0.2">
      <c r="A17"/>
      <c r="B17"/>
      <c r="D17"/>
      <c r="E17"/>
      <c r="M17" s="62"/>
      <c r="N17" s="139"/>
      <c r="O17" s="92"/>
      <c r="Q17" s="54" t="s">
        <v>243</v>
      </c>
      <c r="R17" s="53">
        <f>COUNTIF(Erfassung!S$4:S$1000,"*Diverses*")</f>
        <v>0</v>
      </c>
    </row>
    <row r="18" spans="1:18" ht="15.75" x14ac:dyDescent="0.2">
      <c r="A18"/>
      <c r="B18"/>
      <c r="D18"/>
      <c r="E18"/>
      <c r="M18" s="59" t="s">
        <v>276</v>
      </c>
      <c r="N18" s="47"/>
      <c r="O18" s="86">
        <f>SUM(O17/60/24)</f>
        <v>0</v>
      </c>
      <c r="Q18" s="59" t="s">
        <v>254</v>
      </c>
      <c r="R18" s="60">
        <f>SUM(R6:R17)</f>
        <v>0</v>
      </c>
    </row>
    <row r="19" spans="1:18" x14ac:dyDescent="0.2">
      <c r="A19"/>
      <c r="B19"/>
      <c r="D19"/>
      <c r="E19"/>
      <c r="M19" s="42"/>
      <c r="O19" s="42"/>
    </row>
    <row r="20" spans="1:18" x14ac:dyDescent="0.2">
      <c r="A20"/>
      <c r="B20"/>
      <c r="J20" s="52" t="s">
        <v>226</v>
      </c>
      <c r="K20" s="53" t="s">
        <v>255</v>
      </c>
      <c r="M20" s="42"/>
      <c r="O20" s="42"/>
    </row>
    <row r="21" spans="1:18" x14ac:dyDescent="0.2">
      <c r="A21"/>
      <c r="B21"/>
      <c r="J21" s="54" t="s">
        <v>265</v>
      </c>
      <c r="K21" s="55"/>
      <c r="M21" s="42"/>
      <c r="O21" s="42"/>
    </row>
    <row r="22" spans="1:18" ht="15.75" x14ac:dyDescent="0.2">
      <c r="A22"/>
      <c r="B22"/>
      <c r="J22" s="56" t="s">
        <v>254</v>
      </c>
      <c r="K22" s="57"/>
      <c r="M22" s="61" t="s">
        <v>208</v>
      </c>
      <c r="N22" s="83" t="s">
        <v>255</v>
      </c>
      <c r="O22" s="68" t="s">
        <v>277</v>
      </c>
      <c r="Q22" s="65" t="s">
        <v>9</v>
      </c>
      <c r="R22" s="66"/>
    </row>
    <row r="23" spans="1:18" ht="15.75" x14ac:dyDescent="0.2">
      <c r="A23"/>
      <c r="B23"/>
      <c r="D23" s="52" t="s">
        <v>3</v>
      </c>
      <c r="E23" s="53" t="s">
        <v>255</v>
      </c>
      <c r="J23"/>
      <c r="K23"/>
      <c r="M23" s="62"/>
      <c r="N23" s="87"/>
      <c r="O23" s="88"/>
      <c r="Q23" s="67" t="s">
        <v>278</v>
      </c>
      <c r="R23" s="71" t="s">
        <v>266</v>
      </c>
    </row>
    <row r="24" spans="1:18" ht="15.75" x14ac:dyDescent="0.2">
      <c r="A24"/>
      <c r="B24"/>
      <c r="D24" s="54" t="s">
        <v>265</v>
      </c>
      <c r="E24" s="55"/>
      <c r="J24"/>
      <c r="K24"/>
      <c r="M24" s="59" t="s">
        <v>276</v>
      </c>
      <c r="N24" s="84"/>
      <c r="O24" s="86">
        <f>SUM(O23/60/24)</f>
        <v>0</v>
      </c>
      <c r="Q24" s="54" t="s">
        <v>206</v>
      </c>
      <c r="R24" s="53">
        <f>COUNTIF(Erfassung!T$4:T$1000,"*Triage*")</f>
        <v>0</v>
      </c>
    </row>
    <row r="25" spans="1:18" x14ac:dyDescent="0.2">
      <c r="A25"/>
      <c r="B25"/>
      <c r="D25" s="56" t="s">
        <v>254</v>
      </c>
      <c r="E25" s="57"/>
      <c r="J25"/>
      <c r="K25"/>
      <c r="M25" s="42"/>
      <c r="Q25" s="54" t="s">
        <v>207</v>
      </c>
      <c r="R25" s="53">
        <f>COUNTIF(Erfassung!T$4:T$1000,"*Beratung*")</f>
        <v>0</v>
      </c>
    </row>
    <row r="26" spans="1:18" x14ac:dyDescent="0.2">
      <c r="A26"/>
      <c r="B26"/>
      <c r="D26"/>
      <c r="E26"/>
      <c r="J26"/>
      <c r="K26"/>
      <c r="M26" s="50"/>
      <c r="N26"/>
      <c r="O26"/>
      <c r="Q26" s="54" t="s">
        <v>208</v>
      </c>
      <c r="R26" s="53">
        <f>COUNTIF(Erfassung!T$4:T$1000,"*Begleitung*")</f>
        <v>0</v>
      </c>
    </row>
    <row r="27" spans="1:18" x14ac:dyDescent="0.2">
      <c r="D27"/>
      <c r="E27"/>
      <c r="J27"/>
      <c r="K27"/>
      <c r="M27" s="50"/>
      <c r="N27" s="50"/>
      <c r="O27"/>
      <c r="Q27" s="54" t="s">
        <v>209</v>
      </c>
      <c r="R27" s="53">
        <f>COUNTIF(Erfassung!T$4:T$1000,"*Finanzielle Unterstützung*")</f>
        <v>0</v>
      </c>
    </row>
    <row r="28" spans="1:18" ht="15.75" x14ac:dyDescent="0.2">
      <c r="A28" s="42"/>
      <c r="B28" s="42"/>
      <c r="D28"/>
      <c r="E28"/>
      <c r="J28"/>
      <c r="K28"/>
      <c r="M28" s="65" t="s">
        <v>8</v>
      </c>
      <c r="N28" s="44"/>
      <c r="O28" s="66"/>
      <c r="Q28" s="54" t="s">
        <v>210</v>
      </c>
      <c r="R28" s="53">
        <f>COUNTIF(Erfassung!T$4:T$1000,"*Sachhilfe*")</f>
        <v>0</v>
      </c>
    </row>
    <row r="29" spans="1:18" ht="15.75" x14ac:dyDescent="0.2">
      <c r="A29" s="45"/>
      <c r="B29" s="46"/>
      <c r="D29"/>
      <c r="E29"/>
      <c r="J29"/>
      <c r="K29"/>
      <c r="M29" s="67" t="s">
        <v>278</v>
      </c>
      <c r="N29" s="43"/>
      <c r="O29" s="69" t="s">
        <v>266</v>
      </c>
      <c r="Q29" s="54" t="s">
        <v>211</v>
      </c>
      <c r="R29" s="53">
        <f>COUNTIF(Erfassung!T$4:T$1000,"*Vermittlung*")</f>
        <v>0</v>
      </c>
    </row>
    <row r="30" spans="1:18" x14ac:dyDescent="0.2">
      <c r="A30" s="45"/>
      <c r="B30" s="46"/>
      <c r="J30"/>
      <c r="K30"/>
      <c r="M30" s="54" t="s">
        <v>187</v>
      </c>
      <c r="O30" s="53">
        <f>COUNTIF(Erfassung!R$4:R$1000,"*Deutsch*")</f>
        <v>0</v>
      </c>
      <c r="Q30" s="54" t="s">
        <v>212</v>
      </c>
      <c r="R30" s="53">
        <f>COUNTIF(Erfassung!T$4:T$1000,"*Vernetzung vor Ort*")</f>
        <v>0</v>
      </c>
    </row>
    <row r="31" spans="1:18" x14ac:dyDescent="0.2">
      <c r="A31" s="45"/>
      <c r="B31" s="46"/>
      <c r="J31"/>
      <c r="K31"/>
      <c r="M31" s="54" t="s">
        <v>188</v>
      </c>
      <c r="O31" s="53">
        <f>COUNTIF(Erfassung!R$4:R$1000,"*Englisch*")</f>
        <v>0</v>
      </c>
      <c r="Q31" s="54" t="s">
        <v>213</v>
      </c>
      <c r="R31" s="53">
        <f>COUNTIF(Erfassung!T$4:T$1000,"*Einsatz von Freiwilligen*")</f>
        <v>0</v>
      </c>
    </row>
    <row r="32" spans="1:18" ht="15.75" x14ac:dyDescent="0.2">
      <c r="A32" s="45"/>
      <c r="B32" s="46"/>
      <c r="M32" s="54" t="s">
        <v>189</v>
      </c>
      <c r="O32" s="53">
        <f>COUNTIF(Erfassung!R$4:R$1000,"*Französisch*")</f>
        <v>0</v>
      </c>
      <c r="Q32" s="59" t="s">
        <v>254</v>
      </c>
      <c r="R32" s="60">
        <f>SUM(R24:R31)</f>
        <v>0</v>
      </c>
    </row>
    <row r="33" spans="4:17" x14ac:dyDescent="0.2">
      <c r="D33" s="52" t="s">
        <v>264</v>
      </c>
      <c r="E33" s="53" t="s">
        <v>266</v>
      </c>
      <c r="M33" s="54" t="s">
        <v>190</v>
      </c>
      <c r="O33" s="53">
        <f>COUNTIF(Erfassung!R$4:R$1000,"*Italienisch*")</f>
        <v>0</v>
      </c>
    </row>
    <row r="34" spans="4:17" x14ac:dyDescent="0.2">
      <c r="D34" s="54" t="s">
        <v>265</v>
      </c>
      <c r="E34" s="55"/>
      <c r="M34" s="54" t="s">
        <v>191</v>
      </c>
      <c r="O34" s="53">
        <f>COUNTIF(Erfassung!R$4:R$1000,"*Spanisch*")</f>
        <v>0</v>
      </c>
    </row>
    <row r="35" spans="4:17" x14ac:dyDescent="0.2">
      <c r="D35" s="56" t="s">
        <v>254</v>
      </c>
      <c r="E35" s="57"/>
      <c r="M35" s="54" t="s">
        <v>192</v>
      </c>
      <c r="O35" s="53">
        <f>COUNTIF(Erfassung!R$4:R$1000,"*Portugiesisch*")</f>
        <v>0</v>
      </c>
    </row>
    <row r="36" spans="4:17" x14ac:dyDescent="0.2">
      <c r="D36"/>
      <c r="E36"/>
      <c r="M36" s="54" t="s">
        <v>193</v>
      </c>
      <c r="O36" s="53">
        <f>COUNTIF(Erfassung!R$4:R$1000,"*Mit Dolmetschen*")</f>
        <v>0</v>
      </c>
    </row>
    <row r="37" spans="4:17" ht="15.75" x14ac:dyDescent="0.2">
      <c r="D37"/>
      <c r="E37"/>
      <c r="M37" s="59" t="s">
        <v>254</v>
      </c>
      <c r="N37" s="47"/>
      <c r="O37" s="70">
        <f>SUM(O30:O36)</f>
        <v>0</v>
      </c>
    </row>
    <row r="38" spans="4:17" ht="15.75" x14ac:dyDescent="0.2">
      <c r="D38"/>
      <c r="E38"/>
      <c r="J38" s="65" t="s">
        <v>7</v>
      </c>
      <c r="K38" s="66"/>
      <c r="M38" s="42"/>
    </row>
    <row r="39" spans="4:17" ht="15.75" x14ac:dyDescent="0.2">
      <c r="D39"/>
      <c r="E39"/>
      <c r="J39" s="67" t="s">
        <v>278</v>
      </c>
      <c r="K39" s="58" t="s">
        <v>266</v>
      </c>
      <c r="M39" s="42"/>
    </row>
    <row r="40" spans="4:17" x14ac:dyDescent="0.2">
      <c r="D40"/>
      <c r="E40"/>
      <c r="J40" s="54" t="s">
        <v>241</v>
      </c>
      <c r="K40" s="53">
        <f>COUNTIF(Erfassung!M$4:M$1000,"*Selber*")</f>
        <v>0</v>
      </c>
      <c r="M40" s="42"/>
    </row>
    <row r="41" spans="4:17" ht="15.75" x14ac:dyDescent="0.2">
      <c r="J41" s="54" t="s">
        <v>178</v>
      </c>
      <c r="K41" s="53">
        <f>COUNTIF(Erfassung!M$4:M$1000,"*Bekannte/ Familie*")</f>
        <v>0</v>
      </c>
      <c r="M41" s="75" t="s">
        <v>209</v>
      </c>
      <c r="N41" s="76"/>
      <c r="O41" s="77"/>
    </row>
    <row r="42" spans="4:17" x14ac:dyDescent="0.2">
      <c r="J42" s="54" t="s">
        <v>179</v>
      </c>
      <c r="K42" s="53">
        <f>COUNTIF(Erfassung!M$4:M$1000,"*Öffentlicher Sozialdienst*")</f>
        <v>0</v>
      </c>
      <c r="L42" s="42"/>
      <c r="M42" s="42"/>
      <c r="O42" s="42"/>
      <c r="P42" s="42"/>
      <c r="Q42" s="42"/>
    </row>
    <row r="43" spans="4:17" ht="15.75" x14ac:dyDescent="0.2">
      <c r="J43" s="54" t="s">
        <v>180</v>
      </c>
      <c r="K43" s="53">
        <f>COUNTIF(Erfassung!M$4:M$1000,"*Soziale Organisationen*")</f>
        <v>0</v>
      </c>
      <c r="M43" s="63" t="s">
        <v>214</v>
      </c>
      <c r="N43" s="83" t="s">
        <v>255</v>
      </c>
      <c r="O43" s="72" t="s">
        <v>284</v>
      </c>
    </row>
    <row r="44" spans="4:17" x14ac:dyDescent="0.2">
      <c r="J44" s="54" t="s">
        <v>181</v>
      </c>
      <c r="K44" s="53">
        <f>COUNTIF(Erfassung!M$4:M$1000,"*Behörden/ Polizei*")</f>
        <v>0</v>
      </c>
      <c r="M44" s="85"/>
      <c r="N44" s="89"/>
      <c r="O44" s="90"/>
    </row>
    <row r="45" spans="4:17" x14ac:dyDescent="0.2">
      <c r="J45" s="54" t="s">
        <v>182</v>
      </c>
      <c r="K45" s="53">
        <f>COUNTIF(Erfassung!M$4:M$1000,"*Ärzte*")</f>
        <v>0</v>
      </c>
      <c r="L45" s="42"/>
      <c r="M45" s="42"/>
      <c r="N45" s="51"/>
      <c r="O45" s="51"/>
      <c r="P45" s="42"/>
      <c r="Q45" s="42"/>
    </row>
    <row r="46" spans="4:17" x14ac:dyDescent="0.2">
      <c r="J46" s="54" t="s">
        <v>183</v>
      </c>
      <c r="K46" s="53">
        <f>COUNTIF(Erfassung!M$4:M$1000,"*Pfarrblatt*")</f>
        <v>0</v>
      </c>
      <c r="L46" s="42"/>
      <c r="M46" s="42"/>
      <c r="O46" s="42"/>
      <c r="P46" s="42"/>
      <c r="Q46" s="42"/>
    </row>
    <row r="47" spans="4:17" ht="15.75" x14ac:dyDescent="0.2">
      <c r="J47" s="54" t="s">
        <v>184</v>
      </c>
      <c r="K47" s="53">
        <f>COUNTIF(Erfassung!M$4:M$1000,"*Internet*")</f>
        <v>0</v>
      </c>
      <c r="M47" s="65" t="s">
        <v>285</v>
      </c>
      <c r="N47" s="44"/>
      <c r="O47" s="66"/>
    </row>
    <row r="48" spans="4:17" ht="15.75" x14ac:dyDescent="0.2">
      <c r="J48" s="54" t="s">
        <v>185</v>
      </c>
      <c r="K48" s="53">
        <f>COUNTIF(Erfassung!M$4:M$1000,"*Seelsorgeteam*")</f>
        <v>0</v>
      </c>
      <c r="M48" s="63" t="s">
        <v>286</v>
      </c>
      <c r="N48" s="83" t="s">
        <v>255</v>
      </c>
      <c r="O48" s="72" t="s">
        <v>284</v>
      </c>
    </row>
    <row r="49" spans="10:19" x14ac:dyDescent="0.2">
      <c r="J49" s="54" t="s">
        <v>186</v>
      </c>
      <c r="K49" s="53">
        <f>COUNTIF(Erfassung!M$4:M$1000,"*Andere*")</f>
        <v>0</v>
      </c>
      <c r="M49" s="82"/>
      <c r="N49" s="89"/>
      <c r="O49" s="90"/>
    </row>
    <row r="50" spans="10:19" ht="15.75" x14ac:dyDescent="0.2">
      <c r="J50" s="59" t="s">
        <v>254</v>
      </c>
      <c r="K50" s="60">
        <f>SUM(K40:K49)</f>
        <v>0</v>
      </c>
      <c r="L50" s="42"/>
      <c r="M50" s="42"/>
      <c r="O50" s="42"/>
      <c r="P50" s="42"/>
    </row>
    <row r="51" spans="10:19" x14ac:dyDescent="0.2">
      <c r="L51" s="42"/>
      <c r="M51" s="42"/>
      <c r="O51" s="42"/>
      <c r="P51" s="42"/>
    </row>
    <row r="52" spans="10:19" ht="15.75" x14ac:dyDescent="0.2">
      <c r="M52" s="63" t="s">
        <v>216</v>
      </c>
      <c r="N52" s="96" t="s">
        <v>255</v>
      </c>
      <c r="O52" s="95" t="s">
        <v>284</v>
      </c>
    </row>
    <row r="53" spans="10:19" x14ac:dyDescent="0.2">
      <c r="M53" s="82"/>
      <c r="N53" s="89"/>
      <c r="O53" s="90"/>
    </row>
    <row r="54" spans="10:19" x14ac:dyDescent="0.2">
      <c r="L54" s="42"/>
      <c r="M54" s="42"/>
      <c r="O54" s="42"/>
      <c r="P54" s="42"/>
      <c r="Q54" s="42"/>
    </row>
    <row r="55" spans="10:19" x14ac:dyDescent="0.2">
      <c r="L55" s="42"/>
      <c r="M55" s="42"/>
      <c r="O55" s="42"/>
      <c r="P55" s="50"/>
      <c r="Q55" s="50"/>
      <c r="R55"/>
      <c r="S55"/>
    </row>
    <row r="56" spans="10:19" ht="15.75" x14ac:dyDescent="0.2">
      <c r="M56" s="63" t="s">
        <v>217</v>
      </c>
      <c r="N56" s="94" t="s">
        <v>255</v>
      </c>
      <c r="O56" s="93" t="s">
        <v>284</v>
      </c>
      <c r="P56"/>
      <c r="Q56"/>
      <c r="R56"/>
      <c r="S56"/>
    </row>
    <row r="57" spans="10:19" x14ac:dyDescent="0.2">
      <c r="M57" s="82"/>
      <c r="N57" s="89"/>
      <c r="O57" s="90"/>
    </row>
    <row r="58" spans="10:19" x14ac:dyDescent="0.2">
      <c r="M58" s="42"/>
    </row>
    <row r="59" spans="10:19" x14ac:dyDescent="0.2">
      <c r="M59" s="42"/>
    </row>
    <row r="60" spans="10:19" x14ac:dyDescent="0.2">
      <c r="M60" s="42"/>
    </row>
    <row r="63" spans="10:19" x14ac:dyDescent="0.2">
      <c r="O63"/>
    </row>
    <row r="64" spans="10:19" x14ac:dyDescent="0.2">
      <c r="M64"/>
      <c r="N64" s="50"/>
      <c r="O64"/>
    </row>
    <row r="65" spans="13:16" x14ac:dyDescent="0.2">
      <c r="P65"/>
    </row>
    <row r="66" spans="13:16" x14ac:dyDescent="0.2">
      <c r="M66"/>
      <c r="P66"/>
    </row>
    <row r="67" spans="13:16" x14ac:dyDescent="0.2">
      <c r="M67"/>
      <c r="N67" s="50"/>
      <c r="O67"/>
      <c r="P67"/>
    </row>
    <row r="68" spans="13:16" x14ac:dyDescent="0.2">
      <c r="M68"/>
      <c r="N68" s="50"/>
      <c r="O68"/>
      <c r="P68"/>
    </row>
    <row r="69" spans="13:16" x14ac:dyDescent="0.2">
      <c r="P69"/>
    </row>
    <row r="70" spans="13:16" x14ac:dyDescent="0.2">
      <c r="M70"/>
      <c r="P70"/>
    </row>
    <row r="71" spans="13:16" x14ac:dyDescent="0.2">
      <c r="M71"/>
      <c r="N71" s="50"/>
      <c r="O71"/>
      <c r="P71"/>
    </row>
    <row r="72" spans="13:16" x14ac:dyDescent="0.2">
      <c r="M72"/>
      <c r="N72" s="50"/>
      <c r="O72"/>
      <c r="P72"/>
    </row>
    <row r="73" spans="13:16" x14ac:dyDescent="0.2">
      <c r="N73" s="50"/>
      <c r="O73"/>
      <c r="P73"/>
    </row>
    <row r="74" spans="13:16" x14ac:dyDescent="0.2">
      <c r="M74"/>
      <c r="N74" s="50"/>
      <c r="O74"/>
      <c r="P74"/>
    </row>
    <row r="75" spans="13:16" x14ac:dyDescent="0.2">
      <c r="M75"/>
      <c r="N75" s="50"/>
      <c r="O75"/>
      <c r="P75"/>
    </row>
    <row r="76" spans="13:16" x14ac:dyDescent="0.2">
      <c r="M76"/>
      <c r="N76" s="50"/>
      <c r="O76"/>
      <c r="P76"/>
    </row>
    <row r="77" spans="13:16" x14ac:dyDescent="0.2">
      <c r="N77" s="50"/>
      <c r="O77"/>
      <c r="P77"/>
    </row>
    <row r="78" spans="13:16" x14ac:dyDescent="0.2">
      <c r="N78" s="50"/>
      <c r="O78"/>
      <c r="P78"/>
    </row>
    <row r="79" spans="13:16" x14ac:dyDescent="0.2">
      <c r="N79" s="50"/>
      <c r="O79"/>
      <c r="P79"/>
    </row>
    <row r="80" spans="13:16" x14ac:dyDescent="0.2">
      <c r="N80" s="50"/>
      <c r="O80"/>
      <c r="P80"/>
    </row>
    <row r="81" spans="14:16" x14ac:dyDescent="0.2">
      <c r="N81" s="50"/>
      <c r="O81"/>
      <c r="P81"/>
    </row>
    <row r="82" spans="14:16" x14ac:dyDescent="0.2">
      <c r="N82" s="50"/>
      <c r="O82"/>
      <c r="P82"/>
    </row>
    <row r="83" spans="14:16" x14ac:dyDescent="0.2">
      <c r="N83" s="50"/>
      <c r="O83"/>
      <c r="P83"/>
    </row>
    <row r="84" spans="14:16" x14ac:dyDescent="0.2">
      <c r="N84" s="50"/>
      <c r="O84"/>
      <c r="P84"/>
    </row>
    <row r="85" spans="14:16" x14ac:dyDescent="0.2">
      <c r="N85" s="50"/>
      <c r="O85"/>
      <c r="P85"/>
    </row>
    <row r="86" spans="14:16" x14ac:dyDescent="0.2">
      <c r="N86" s="50"/>
      <c r="O86"/>
      <c r="P86"/>
    </row>
  </sheetData>
  <sheetProtection password="DC9E" sheet="1" objects="1" scenarios="1"/>
  <pageMargins left="0.39370078740157483" right="0.39370078740157483" top="0.98425196850393704" bottom="0.78740157480314965" header="0.51181102362204722" footer="0.31496062992125984"/>
  <pageSetup paperSize="9" scale="45" orientation="landscape" horizontalDpi="4294967293" verticalDpi="4294967293" r:id="rId18"/>
  <headerFooter>
    <oddHeader>&amp;C&amp;36Gesamte Jahresauswertung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K20"/>
  <sheetViews>
    <sheetView topLeftCell="A10" zoomScaleNormal="100" workbookViewId="0">
      <selection activeCell="B29" sqref="B29"/>
    </sheetView>
  </sheetViews>
  <sheetFormatPr baseColWidth="10" defaultRowHeight="15" x14ac:dyDescent="0.2"/>
  <cols>
    <col min="1" max="1" width="27.77734375" style="15" customWidth="1"/>
    <col min="2" max="2" width="37.77734375" style="19" bestFit="1" customWidth="1"/>
    <col min="3" max="3" width="57.109375" style="19" customWidth="1"/>
    <col min="4" max="4" width="50.21875" style="15" customWidth="1"/>
    <col min="5" max="5" width="17.44140625" style="15" customWidth="1"/>
    <col min="6" max="16384" width="11.5546875" style="15"/>
  </cols>
  <sheetData>
    <row r="1" spans="1:11" s="21" customFormat="1" ht="19.5" x14ac:dyDescent="0.2">
      <c r="A1" s="49" t="s">
        <v>256</v>
      </c>
      <c r="B1" s="20"/>
      <c r="C1" s="20"/>
    </row>
    <row r="2" spans="1:11" s="14" customFormat="1" ht="10.5" customHeight="1" x14ac:dyDescent="0.2">
      <c r="B2" s="18"/>
      <c r="C2" s="18"/>
    </row>
    <row r="3" spans="1:11" s="21" customFormat="1" ht="18" x14ac:dyDescent="0.2">
      <c r="A3" s="21" t="s">
        <v>305</v>
      </c>
      <c r="B3" s="20"/>
      <c r="C3" s="20"/>
    </row>
    <row r="4" spans="1:11" s="22" customFormat="1" ht="16.5" x14ac:dyDescent="0.2">
      <c r="A4" s="35" t="s">
        <v>299</v>
      </c>
      <c r="B4" s="36" t="s">
        <v>257</v>
      </c>
      <c r="C4" s="37" t="s">
        <v>259</v>
      </c>
    </row>
    <row r="5" spans="1:11" s="23" customFormat="1" ht="66" customHeight="1" x14ac:dyDescent="0.2">
      <c r="A5" s="29" t="s">
        <v>258</v>
      </c>
      <c r="B5" s="30" t="s">
        <v>307</v>
      </c>
      <c r="C5" s="31" t="s">
        <v>267</v>
      </c>
      <c r="D5" s="24"/>
      <c r="E5" s="24"/>
      <c r="F5" s="24"/>
      <c r="G5" s="24"/>
      <c r="H5" s="24"/>
      <c r="I5" s="24"/>
      <c r="J5" s="24"/>
    </row>
    <row r="6" spans="1:11" s="23" customFormat="1" ht="49.5" customHeight="1" x14ac:dyDescent="0.25">
      <c r="A6" s="32" t="s">
        <v>268</v>
      </c>
      <c r="B6" s="30" t="s">
        <v>300</v>
      </c>
      <c r="C6" s="31" t="s">
        <v>269</v>
      </c>
      <c r="D6" s="24"/>
      <c r="E6" s="16"/>
      <c r="F6" s="16"/>
      <c r="G6" s="16"/>
      <c r="H6" s="16"/>
      <c r="I6" s="17"/>
      <c r="J6" s="16"/>
      <c r="K6" s="25"/>
    </row>
    <row r="7" spans="1:11" s="23" customFormat="1" ht="52.5" customHeight="1" x14ac:dyDescent="0.2">
      <c r="A7" s="33" t="s">
        <v>260</v>
      </c>
      <c r="B7" s="121" t="s">
        <v>298</v>
      </c>
      <c r="C7" s="34" t="s">
        <v>270</v>
      </c>
      <c r="D7" s="26"/>
      <c r="E7" s="26"/>
      <c r="F7" s="26"/>
      <c r="G7" s="26"/>
      <c r="H7" s="26"/>
      <c r="I7" s="26"/>
      <c r="J7" s="26"/>
    </row>
    <row r="8" spans="1:11" s="27" customFormat="1" ht="14.25" x14ac:dyDescent="0.2">
      <c r="B8" s="28"/>
      <c r="C8" s="28"/>
    </row>
    <row r="9" spans="1:11" ht="18" x14ac:dyDescent="0.2">
      <c r="A9" s="21" t="s">
        <v>261</v>
      </c>
    </row>
    <row r="10" spans="1:11" ht="18" customHeight="1" x14ac:dyDescent="0.2">
      <c r="A10" s="151" t="s">
        <v>271</v>
      </c>
      <c r="B10" s="152"/>
      <c r="C10" s="153"/>
    </row>
    <row r="11" spans="1:11" ht="49.5" customHeight="1" x14ac:dyDescent="0.2">
      <c r="A11" s="157" t="s">
        <v>306</v>
      </c>
      <c r="B11" s="158"/>
      <c r="C11" s="159"/>
    </row>
    <row r="12" spans="1:11" ht="18" customHeight="1" x14ac:dyDescent="0.2">
      <c r="A12" s="151" t="s">
        <v>272</v>
      </c>
      <c r="B12" s="152"/>
      <c r="C12" s="153"/>
    </row>
    <row r="13" spans="1:11" ht="18" customHeight="1" x14ac:dyDescent="0.2">
      <c r="A13" s="157" t="s">
        <v>273</v>
      </c>
      <c r="B13" s="158"/>
      <c r="C13" s="159"/>
    </row>
    <row r="14" spans="1:11" ht="18" customHeight="1" x14ac:dyDescent="0.2">
      <c r="A14" s="151" t="s">
        <v>275</v>
      </c>
      <c r="B14" s="152"/>
      <c r="C14" s="153"/>
    </row>
    <row r="15" spans="1:11" ht="35.25" customHeight="1" x14ac:dyDescent="0.2">
      <c r="A15" s="154" t="s">
        <v>274</v>
      </c>
      <c r="B15" s="155"/>
      <c r="C15" s="156"/>
    </row>
    <row r="17" spans="1:3" ht="18" x14ac:dyDescent="0.2">
      <c r="A17" s="21" t="s">
        <v>304</v>
      </c>
    </row>
    <row r="18" spans="1:3" s="48" customFormat="1" ht="16.5" x14ac:dyDescent="0.2">
      <c r="A18" s="148" t="s">
        <v>301</v>
      </c>
      <c r="B18" s="149"/>
      <c r="C18" s="150"/>
    </row>
    <row r="19" spans="1:3" ht="16.5" x14ac:dyDescent="0.2">
      <c r="A19" s="142" t="s">
        <v>302</v>
      </c>
      <c r="B19" s="143"/>
      <c r="C19" s="144"/>
    </row>
    <row r="20" spans="1:3" ht="16.5" x14ac:dyDescent="0.2">
      <c r="A20" s="145" t="s">
        <v>303</v>
      </c>
      <c r="B20" s="146"/>
      <c r="C20" s="147"/>
    </row>
  </sheetData>
  <sheetProtection password="DC9E" sheet="1" objects="1" scenarios="1"/>
  <mergeCells count="9">
    <mergeCell ref="A19:C19"/>
    <mergeCell ref="A20:C20"/>
    <mergeCell ref="A18:C18"/>
    <mergeCell ref="A10:C10"/>
    <mergeCell ref="A15:C15"/>
    <mergeCell ref="A14:C14"/>
    <mergeCell ref="A12:C12"/>
    <mergeCell ref="A11:C11"/>
    <mergeCell ref="A13:C13"/>
  </mergeCells>
  <pageMargins left="0.59055118110236227" right="0.39370078740157483" top="0.59055118110236227" bottom="0.59055118110236227" header="0.31496062992125984" footer="0.31496062992125984"/>
  <pageSetup paperSize="9" scale="9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Erfassung</vt:lpstr>
      <vt:lpstr>Liste</vt:lpstr>
      <vt:lpstr>Auswertung</vt:lpstr>
      <vt:lpstr>Hilfe</vt:lpstr>
      <vt:lpstr>RefListe1</vt:lpstr>
      <vt:lpstr>RefListe2</vt:lpstr>
      <vt:lpstr>RefListe3</vt:lpstr>
      <vt:lpstr>RefListe4</vt:lpstr>
      <vt:lpstr>RefListe5</vt:lpstr>
      <vt:lpstr>RefListe6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Oliveira Niklaus, Tania</cp:lastModifiedBy>
  <cp:lastPrinted>2016-01-31T18:52:50Z</cp:lastPrinted>
  <dcterms:created xsi:type="dcterms:W3CDTF">2015-11-18T18:40:29Z</dcterms:created>
  <dcterms:modified xsi:type="dcterms:W3CDTF">2016-03-16T15:29:59Z</dcterms:modified>
</cp:coreProperties>
</file>